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816"/>
  <workbookPr autoCompressPictures="0"/>
  <bookViews>
    <workbookView xWindow="300" yWindow="0" windowWidth="25840" windowHeight="17360" tabRatio="570" activeTab="4"/>
  </bookViews>
  <sheets>
    <sheet name="Your Program Info" sheetId="1" r:id="rId1"/>
    <sheet name="Single Kit Order List" sheetId="2" r:id="rId2"/>
    <sheet name="Bulk Order List" sheetId="3" r:id="rId3"/>
    <sheet name="Kit Inventory and Packing List" sheetId="4" r:id="rId4"/>
    <sheet name="Calculations" sheetId="5" r:id="rId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2" i="5" l="1"/>
  <c r="C2" i="5"/>
  <c r="B2" i="5"/>
  <c r="F6" i="2"/>
  <c r="F5" i="2"/>
  <c r="V16" i="5"/>
  <c r="D2" i="5"/>
  <c r="H16" i="5"/>
  <c r="W16" i="5"/>
  <c r="X16" i="5"/>
  <c r="Y16" i="5"/>
  <c r="H31" i="5"/>
  <c r="H17" i="5"/>
  <c r="X17" i="5"/>
  <c r="Y17" i="5"/>
  <c r="V17" i="5"/>
  <c r="W17" i="5"/>
  <c r="A34" i="2"/>
  <c r="B34" i="2"/>
  <c r="C34" i="2"/>
  <c r="D34" i="2"/>
  <c r="E34" i="2"/>
  <c r="F34" i="2"/>
  <c r="G34" i="2"/>
  <c r="H34" i="2"/>
  <c r="H34" i="5"/>
  <c r="I34" i="2"/>
  <c r="J34" i="2"/>
  <c r="K34" i="2"/>
  <c r="L34" i="2"/>
  <c r="M34" i="2"/>
  <c r="N34" i="2"/>
  <c r="O34" i="2"/>
  <c r="P34" i="2"/>
  <c r="Q34" i="2"/>
  <c r="V34" i="5"/>
  <c r="W34" i="5"/>
  <c r="R34" i="2"/>
  <c r="A5" i="2"/>
  <c r="B5" i="2"/>
  <c r="C5" i="2"/>
  <c r="D5" i="2"/>
  <c r="E5" i="2"/>
  <c r="G5" i="2"/>
  <c r="H5" i="2"/>
  <c r="H5" i="5"/>
  <c r="I5" i="2"/>
  <c r="J5" i="2"/>
  <c r="K5" i="2"/>
  <c r="L5" i="2"/>
  <c r="M5" i="2"/>
  <c r="N5" i="2"/>
  <c r="O5" i="2"/>
  <c r="P5" i="2"/>
  <c r="Q5" i="2"/>
  <c r="V5" i="5"/>
  <c r="W5" i="5"/>
  <c r="R5" i="2"/>
  <c r="A6" i="2"/>
  <c r="B6" i="2"/>
  <c r="C6" i="2"/>
  <c r="D6" i="2"/>
  <c r="E6" i="2"/>
  <c r="G6" i="2"/>
  <c r="H6" i="2"/>
  <c r="H6" i="5"/>
  <c r="I6" i="2"/>
  <c r="J6" i="2"/>
  <c r="K6" i="2"/>
  <c r="L6" i="2"/>
  <c r="M6" i="2"/>
  <c r="N6" i="2"/>
  <c r="O6" i="2"/>
  <c r="P6" i="2"/>
  <c r="Q6" i="2"/>
  <c r="V6" i="5"/>
  <c r="W6" i="5"/>
  <c r="R6" i="2"/>
  <c r="A7" i="2"/>
  <c r="B7" i="2"/>
  <c r="C7" i="2"/>
  <c r="D7" i="2"/>
  <c r="E7" i="2"/>
  <c r="F7" i="2"/>
  <c r="G7" i="2"/>
  <c r="H7" i="2"/>
  <c r="H7" i="5"/>
  <c r="I7" i="2"/>
  <c r="J7" i="2"/>
  <c r="K7" i="2"/>
  <c r="L7" i="2"/>
  <c r="M7" i="2"/>
  <c r="N7" i="2"/>
  <c r="O7" i="2"/>
  <c r="P7" i="2"/>
  <c r="Q7" i="2"/>
  <c r="V7" i="5"/>
  <c r="W7" i="5"/>
  <c r="R7" i="2"/>
  <c r="A8" i="2"/>
  <c r="B8" i="2"/>
  <c r="C8" i="2"/>
  <c r="D8" i="2"/>
  <c r="E8" i="2"/>
  <c r="F8" i="2"/>
  <c r="G8" i="2"/>
  <c r="H8" i="2"/>
  <c r="H8" i="5"/>
  <c r="I8" i="2"/>
  <c r="J8" i="2"/>
  <c r="K8" i="2"/>
  <c r="L8" i="2"/>
  <c r="M8" i="2"/>
  <c r="N8" i="2"/>
  <c r="O8" i="2"/>
  <c r="P8" i="2"/>
  <c r="Q8" i="2"/>
  <c r="V8" i="5"/>
  <c r="W8" i="5"/>
  <c r="R8" i="2"/>
  <c r="A9" i="2"/>
  <c r="B9" i="2"/>
  <c r="C9" i="2"/>
  <c r="D9" i="2"/>
  <c r="E9" i="2"/>
  <c r="F9" i="2"/>
  <c r="G9" i="2"/>
  <c r="H9" i="2"/>
  <c r="H9" i="5"/>
  <c r="I9" i="2"/>
  <c r="J9" i="2"/>
  <c r="K9" i="2"/>
  <c r="L9" i="2"/>
  <c r="M9" i="2"/>
  <c r="N9" i="2"/>
  <c r="O9" i="2"/>
  <c r="P9" i="2"/>
  <c r="Q9" i="2"/>
  <c r="V9" i="5"/>
  <c r="W9" i="5"/>
  <c r="R9" i="2"/>
  <c r="A10" i="2"/>
  <c r="B10" i="2"/>
  <c r="C10" i="2"/>
  <c r="D10" i="2"/>
  <c r="E10" i="2"/>
  <c r="F10" i="2"/>
  <c r="G10" i="2"/>
  <c r="H10" i="2"/>
  <c r="H10" i="5"/>
  <c r="I10" i="2"/>
  <c r="J10" i="2"/>
  <c r="K10" i="2"/>
  <c r="L10" i="2"/>
  <c r="M10" i="2"/>
  <c r="N10" i="2"/>
  <c r="O10" i="2"/>
  <c r="P10" i="2"/>
  <c r="Q10" i="2"/>
  <c r="V10" i="5"/>
  <c r="W10" i="5"/>
  <c r="R10" i="2"/>
  <c r="A11" i="2"/>
  <c r="B11" i="2"/>
  <c r="C11" i="2"/>
  <c r="D11" i="2"/>
  <c r="E11" i="2"/>
  <c r="F11" i="2"/>
  <c r="G11" i="2"/>
  <c r="H11" i="2"/>
  <c r="H11" i="5"/>
  <c r="I11" i="2"/>
  <c r="J11" i="2"/>
  <c r="K11" i="2"/>
  <c r="L11" i="2"/>
  <c r="M11" i="2"/>
  <c r="N11" i="2"/>
  <c r="O11" i="2"/>
  <c r="P11" i="2"/>
  <c r="Q11" i="2"/>
  <c r="V11" i="5"/>
  <c r="W11" i="5"/>
  <c r="R11" i="2"/>
  <c r="A12" i="2"/>
  <c r="B12" i="2"/>
  <c r="C12" i="2"/>
  <c r="D12" i="2"/>
  <c r="E12" i="2"/>
  <c r="F12" i="2"/>
  <c r="G12" i="2"/>
  <c r="H12" i="2"/>
  <c r="H12" i="5"/>
  <c r="I12" i="2"/>
  <c r="J12" i="2"/>
  <c r="K12" i="2"/>
  <c r="L12" i="2"/>
  <c r="M12" i="2"/>
  <c r="N12" i="2"/>
  <c r="O12" i="2"/>
  <c r="P12" i="2"/>
  <c r="Q12" i="2"/>
  <c r="V12" i="5"/>
  <c r="W12" i="5"/>
  <c r="R12" i="2"/>
  <c r="A13" i="2"/>
  <c r="B13" i="2"/>
  <c r="C13" i="2"/>
  <c r="D13" i="2"/>
  <c r="E13" i="2"/>
  <c r="F13" i="2"/>
  <c r="G13" i="2"/>
  <c r="H13" i="2"/>
  <c r="H13" i="5"/>
  <c r="I13" i="2"/>
  <c r="J13" i="2"/>
  <c r="K13" i="2"/>
  <c r="L13" i="2"/>
  <c r="M13" i="2"/>
  <c r="N13" i="2"/>
  <c r="O13" i="2"/>
  <c r="P13" i="2"/>
  <c r="Q13" i="2"/>
  <c r="V13" i="5"/>
  <c r="W13" i="5"/>
  <c r="R13" i="2"/>
  <c r="A14" i="2"/>
  <c r="B14" i="2"/>
  <c r="C14" i="2"/>
  <c r="D14" i="2"/>
  <c r="E14" i="2"/>
  <c r="F14" i="2"/>
  <c r="G14" i="2"/>
  <c r="H14" i="5"/>
  <c r="I14" i="2"/>
  <c r="H14" i="2"/>
  <c r="J14" i="2"/>
  <c r="K14" i="2"/>
  <c r="L14" i="2"/>
  <c r="M14" i="2"/>
  <c r="N14" i="2"/>
  <c r="O14" i="2"/>
  <c r="P14" i="2"/>
  <c r="Q14" i="2"/>
  <c r="V14" i="5"/>
  <c r="W14" i="5"/>
  <c r="R14" i="2"/>
  <c r="A15" i="2"/>
  <c r="B15" i="2"/>
  <c r="C15" i="2"/>
  <c r="D15" i="2"/>
  <c r="E15" i="2"/>
  <c r="F15" i="2"/>
  <c r="G15" i="2"/>
  <c r="H15" i="2"/>
  <c r="H15" i="5"/>
  <c r="I15" i="2"/>
  <c r="J15" i="2"/>
  <c r="K15" i="2"/>
  <c r="L15" i="2"/>
  <c r="M15" i="2"/>
  <c r="N15" i="2"/>
  <c r="O15" i="2"/>
  <c r="P15" i="2"/>
  <c r="Q15" i="2"/>
  <c r="V15" i="5"/>
  <c r="W15" i="5"/>
  <c r="R15" i="2"/>
  <c r="A16" i="2"/>
  <c r="B16" i="2"/>
  <c r="C16" i="2"/>
  <c r="D16" i="2"/>
  <c r="E16" i="2"/>
  <c r="F16" i="2"/>
  <c r="G16" i="2"/>
  <c r="H16" i="2"/>
  <c r="I16" i="2"/>
  <c r="J16" i="2"/>
  <c r="K16" i="2"/>
  <c r="L16" i="2"/>
  <c r="M16" i="2"/>
  <c r="N16" i="2"/>
  <c r="O16" i="2"/>
  <c r="P16" i="2"/>
  <c r="Q16" i="2"/>
  <c r="R16" i="2"/>
  <c r="A17" i="2"/>
  <c r="B17" i="2"/>
  <c r="C17" i="2"/>
  <c r="D17" i="2"/>
  <c r="E17" i="2"/>
  <c r="F17" i="2"/>
  <c r="G17" i="2"/>
  <c r="H17" i="2"/>
  <c r="I17" i="2"/>
  <c r="J17" i="2"/>
  <c r="K17" i="2"/>
  <c r="L17" i="2"/>
  <c r="M17" i="2"/>
  <c r="N17" i="2"/>
  <c r="O17" i="2"/>
  <c r="P17" i="2"/>
  <c r="Q17" i="2"/>
  <c r="R17" i="2"/>
  <c r="A18" i="2"/>
  <c r="B18" i="2"/>
  <c r="C18" i="2"/>
  <c r="D18" i="2"/>
  <c r="E18" i="2"/>
  <c r="F18" i="2"/>
  <c r="G18" i="2"/>
  <c r="H18" i="2"/>
  <c r="H18" i="5"/>
  <c r="I18" i="2"/>
  <c r="J18" i="2"/>
  <c r="K18" i="2"/>
  <c r="L18" i="2"/>
  <c r="M18" i="2"/>
  <c r="N18" i="2"/>
  <c r="O18" i="2"/>
  <c r="P18" i="2"/>
  <c r="Q18" i="2"/>
  <c r="V18" i="5"/>
  <c r="W18" i="5"/>
  <c r="R18" i="2"/>
  <c r="A19" i="2"/>
  <c r="B19" i="2"/>
  <c r="C19" i="2"/>
  <c r="D19" i="2"/>
  <c r="E19" i="2"/>
  <c r="F19" i="2"/>
  <c r="G19" i="2"/>
  <c r="H19" i="2"/>
  <c r="H19" i="5"/>
  <c r="X19" i="5"/>
  <c r="L19" i="2"/>
  <c r="M19" i="2"/>
  <c r="N19" i="2"/>
  <c r="O19" i="2"/>
  <c r="P19" i="2"/>
  <c r="Q19" i="2"/>
  <c r="V19" i="5"/>
  <c r="A20" i="2"/>
  <c r="B20" i="2"/>
  <c r="C20" i="2"/>
  <c r="D20" i="2"/>
  <c r="E20" i="2"/>
  <c r="F20" i="2"/>
  <c r="G20" i="2"/>
  <c r="H20" i="2"/>
  <c r="H20" i="5"/>
  <c r="I20" i="2"/>
  <c r="J20" i="2"/>
  <c r="K20" i="2"/>
  <c r="L20" i="2"/>
  <c r="M20" i="2"/>
  <c r="N20" i="2"/>
  <c r="O20" i="2"/>
  <c r="P20" i="2"/>
  <c r="Q20" i="2"/>
  <c r="V20" i="5"/>
  <c r="W20" i="5"/>
  <c r="R20" i="2"/>
  <c r="A21" i="2"/>
  <c r="B21" i="2"/>
  <c r="C21" i="2"/>
  <c r="D21" i="2"/>
  <c r="E21" i="2"/>
  <c r="F21" i="2"/>
  <c r="G21" i="2"/>
  <c r="H21" i="2"/>
  <c r="H21" i="5"/>
  <c r="I21" i="2"/>
  <c r="J21" i="2"/>
  <c r="K21" i="2"/>
  <c r="L21" i="2"/>
  <c r="M21" i="2"/>
  <c r="N21" i="2"/>
  <c r="O21" i="2"/>
  <c r="P21" i="2"/>
  <c r="Q21" i="2"/>
  <c r="V21" i="5"/>
  <c r="W21" i="5"/>
  <c r="R21" i="2"/>
  <c r="A22" i="2"/>
  <c r="B22" i="2"/>
  <c r="C22" i="2"/>
  <c r="D22" i="2"/>
  <c r="E22" i="2"/>
  <c r="F22" i="2"/>
  <c r="G22" i="2"/>
  <c r="H22" i="2"/>
  <c r="H22" i="5"/>
  <c r="I22" i="2"/>
  <c r="J22" i="2"/>
  <c r="K22" i="2"/>
  <c r="L22" i="2"/>
  <c r="M22" i="2"/>
  <c r="N22" i="2"/>
  <c r="O22" i="2"/>
  <c r="P22" i="2"/>
  <c r="Q22" i="2"/>
  <c r="V22" i="5"/>
  <c r="W22" i="5"/>
  <c r="R22" i="2"/>
  <c r="A23" i="2"/>
  <c r="B23" i="2"/>
  <c r="C23" i="2"/>
  <c r="D23" i="2"/>
  <c r="E23" i="2"/>
  <c r="F23" i="2"/>
  <c r="G23" i="2"/>
  <c r="H23" i="2"/>
  <c r="H23" i="5"/>
  <c r="I23" i="2"/>
  <c r="J23" i="2"/>
  <c r="K23" i="2"/>
  <c r="L23" i="2"/>
  <c r="M23" i="2"/>
  <c r="N23" i="2"/>
  <c r="O23" i="2"/>
  <c r="P23" i="2"/>
  <c r="Q23" i="2"/>
  <c r="V23" i="5"/>
  <c r="W23" i="5"/>
  <c r="R23" i="2"/>
  <c r="A24" i="2"/>
  <c r="B24" i="2"/>
  <c r="C24" i="2"/>
  <c r="D24" i="2"/>
  <c r="E24" i="2"/>
  <c r="F24" i="2"/>
  <c r="G24" i="2"/>
  <c r="H24" i="2"/>
  <c r="H24" i="5"/>
  <c r="I24" i="2"/>
  <c r="J24" i="2"/>
  <c r="K24" i="2"/>
  <c r="L24" i="2"/>
  <c r="M24" i="2"/>
  <c r="N24" i="2"/>
  <c r="O24" i="2"/>
  <c r="P24" i="2"/>
  <c r="Q24" i="2"/>
  <c r="V24" i="5"/>
  <c r="W24" i="5"/>
  <c r="R24" i="2"/>
  <c r="A25" i="2"/>
  <c r="B25" i="2"/>
  <c r="C25" i="2"/>
  <c r="D25" i="2"/>
  <c r="E25" i="2"/>
  <c r="F25" i="2"/>
  <c r="G25" i="2"/>
  <c r="H25" i="2"/>
  <c r="H25" i="5"/>
  <c r="I25" i="2"/>
  <c r="J25" i="2"/>
  <c r="K25" i="2"/>
  <c r="L25" i="2"/>
  <c r="M25" i="2"/>
  <c r="N25" i="2"/>
  <c r="O25" i="2"/>
  <c r="P25" i="2"/>
  <c r="Q25" i="2"/>
  <c r="V25" i="5"/>
  <c r="W25" i="5"/>
  <c r="R25" i="2"/>
  <c r="A26" i="2"/>
  <c r="B26" i="2"/>
  <c r="C26" i="2"/>
  <c r="D26" i="2"/>
  <c r="E26" i="2"/>
  <c r="F26" i="2"/>
  <c r="G26" i="2"/>
  <c r="H26" i="2"/>
  <c r="H26" i="5"/>
  <c r="I26" i="2"/>
  <c r="J26" i="2"/>
  <c r="K26" i="2"/>
  <c r="L26" i="2"/>
  <c r="M26" i="2"/>
  <c r="N26" i="2"/>
  <c r="O26" i="2"/>
  <c r="P26" i="2"/>
  <c r="Q26" i="2"/>
  <c r="V26" i="5"/>
  <c r="W26" i="5"/>
  <c r="R26" i="2"/>
  <c r="A27" i="2"/>
  <c r="B27" i="2"/>
  <c r="C27" i="2"/>
  <c r="D27" i="2"/>
  <c r="E27" i="2"/>
  <c r="F27" i="2"/>
  <c r="G27" i="2"/>
  <c r="H27" i="2"/>
  <c r="H27" i="5"/>
  <c r="I27" i="2"/>
  <c r="J27" i="2"/>
  <c r="K27" i="2"/>
  <c r="L27" i="2"/>
  <c r="M27" i="2"/>
  <c r="N27" i="2"/>
  <c r="O27" i="2"/>
  <c r="P27" i="2"/>
  <c r="Q27" i="2"/>
  <c r="V27" i="5"/>
  <c r="W27" i="5"/>
  <c r="R27" i="2"/>
  <c r="A28" i="2"/>
  <c r="B28" i="2"/>
  <c r="C28" i="2"/>
  <c r="D28" i="2"/>
  <c r="E28" i="2"/>
  <c r="F28" i="2"/>
  <c r="G28" i="2"/>
  <c r="H28" i="2"/>
  <c r="H28" i="5"/>
  <c r="I28" i="2"/>
  <c r="J28" i="2"/>
  <c r="K28" i="2"/>
  <c r="L28" i="2"/>
  <c r="M28" i="2"/>
  <c r="N28" i="2"/>
  <c r="O28" i="2"/>
  <c r="P28" i="2"/>
  <c r="Q28" i="2"/>
  <c r="V28" i="5"/>
  <c r="W28" i="5"/>
  <c r="R28" i="2"/>
  <c r="A29" i="2"/>
  <c r="B29" i="2"/>
  <c r="C29" i="2"/>
  <c r="D29" i="2"/>
  <c r="E29" i="2"/>
  <c r="F29" i="2"/>
  <c r="G29" i="2"/>
  <c r="H29" i="2"/>
  <c r="H29" i="5"/>
  <c r="I29" i="2"/>
  <c r="J29" i="2"/>
  <c r="K29" i="2"/>
  <c r="L29" i="2"/>
  <c r="M29" i="2"/>
  <c r="N29" i="2"/>
  <c r="O29" i="2"/>
  <c r="P29" i="2"/>
  <c r="Q29" i="2"/>
  <c r="V29" i="5"/>
  <c r="W29" i="5"/>
  <c r="R29" i="2"/>
  <c r="A30" i="2"/>
  <c r="B30" i="2"/>
  <c r="C30" i="2"/>
  <c r="D30" i="2"/>
  <c r="E30" i="2"/>
  <c r="F30" i="2"/>
  <c r="G30" i="2"/>
  <c r="H30" i="2"/>
  <c r="H30" i="5"/>
  <c r="I30" i="2"/>
  <c r="J30" i="2"/>
  <c r="K30" i="2"/>
  <c r="L30" i="2"/>
  <c r="M30" i="2"/>
  <c r="N30" i="2"/>
  <c r="O30" i="2"/>
  <c r="P30" i="2"/>
  <c r="Q30" i="2"/>
  <c r="V30" i="5"/>
  <c r="W30" i="5"/>
  <c r="R30" i="2"/>
  <c r="A31" i="2"/>
  <c r="B31" i="2"/>
  <c r="C31" i="2"/>
  <c r="D31" i="2"/>
  <c r="E31" i="2"/>
  <c r="F31" i="2"/>
  <c r="G31" i="2"/>
  <c r="H31" i="2"/>
  <c r="I31" i="2"/>
  <c r="J31" i="2"/>
  <c r="K31" i="2"/>
  <c r="L31" i="2"/>
  <c r="M31" i="2"/>
  <c r="N31" i="2"/>
  <c r="O31" i="2"/>
  <c r="P31" i="2"/>
  <c r="Q31" i="2"/>
  <c r="V31" i="5"/>
  <c r="W31" i="5"/>
  <c r="R31" i="2"/>
  <c r="A32" i="2"/>
  <c r="B32" i="2"/>
  <c r="C32" i="2"/>
  <c r="D32" i="2"/>
  <c r="E32" i="2"/>
  <c r="F32" i="2"/>
  <c r="G32" i="2"/>
  <c r="H32" i="2"/>
  <c r="H32" i="5"/>
  <c r="I32" i="2"/>
  <c r="J32" i="2"/>
  <c r="K32" i="2"/>
  <c r="L32" i="2"/>
  <c r="M32" i="2"/>
  <c r="N32" i="2"/>
  <c r="O32" i="2"/>
  <c r="P32" i="2"/>
  <c r="Q32" i="2"/>
  <c r="V32" i="5"/>
  <c r="W32" i="5"/>
  <c r="R32" i="2"/>
  <c r="A33" i="2"/>
  <c r="B33" i="2"/>
  <c r="C33" i="2"/>
  <c r="D33" i="2"/>
  <c r="E33" i="2"/>
  <c r="F33" i="2"/>
  <c r="G33" i="2"/>
  <c r="H33" i="2"/>
  <c r="H33" i="5"/>
  <c r="I33" i="2"/>
  <c r="J33" i="2"/>
  <c r="K33" i="2"/>
  <c r="L33" i="2"/>
  <c r="M33" i="2"/>
  <c r="N33" i="2"/>
  <c r="O33" i="2"/>
  <c r="P33" i="2"/>
  <c r="Q33" i="2"/>
  <c r="V33" i="5"/>
  <c r="W33" i="5"/>
  <c r="R33" i="2"/>
  <c r="A5" i="3"/>
  <c r="B5" i="3"/>
  <c r="C5" i="3"/>
  <c r="D5" i="3"/>
  <c r="E5" i="3"/>
  <c r="F5" i="3"/>
  <c r="G5" i="3"/>
  <c r="H5" i="3"/>
  <c r="O5" i="5"/>
  <c r="I5" i="3"/>
  <c r="J5" i="3"/>
  <c r="K5" i="3"/>
  <c r="L5" i="3"/>
  <c r="M5" i="3"/>
  <c r="N5" i="3"/>
  <c r="X5" i="5"/>
  <c r="O5" i="3"/>
  <c r="Y5" i="5"/>
  <c r="P5" i="3"/>
  <c r="A6" i="3"/>
  <c r="B6" i="3"/>
  <c r="C6" i="3"/>
  <c r="D6" i="3"/>
  <c r="E6" i="3"/>
  <c r="F6" i="3"/>
  <c r="G6" i="3"/>
  <c r="H6" i="3"/>
  <c r="O6" i="5"/>
  <c r="I6" i="3"/>
  <c r="J6" i="3"/>
  <c r="K6" i="3"/>
  <c r="L6" i="3"/>
  <c r="M6" i="3"/>
  <c r="N6" i="3"/>
  <c r="X6" i="5"/>
  <c r="O6" i="3"/>
  <c r="Y6" i="5"/>
  <c r="P6" i="3"/>
  <c r="A7" i="3"/>
  <c r="B7" i="3"/>
  <c r="C7" i="3"/>
  <c r="D7" i="3"/>
  <c r="E7" i="3"/>
  <c r="F7" i="3"/>
  <c r="G7" i="3"/>
  <c r="H7" i="3"/>
  <c r="O7" i="5"/>
  <c r="I7" i="3"/>
  <c r="J7" i="3"/>
  <c r="K7" i="3"/>
  <c r="L7" i="3"/>
  <c r="M7" i="3"/>
  <c r="N7" i="3"/>
  <c r="X7" i="5"/>
  <c r="O7" i="3"/>
  <c r="Y7" i="5"/>
  <c r="P7" i="3"/>
  <c r="A8" i="3"/>
  <c r="B8" i="3"/>
  <c r="C8" i="3"/>
  <c r="D8" i="3"/>
  <c r="E8" i="3"/>
  <c r="F8" i="3"/>
  <c r="G8" i="3"/>
  <c r="H8" i="3"/>
  <c r="O8" i="5"/>
  <c r="I8" i="3"/>
  <c r="J8" i="3"/>
  <c r="K8" i="3"/>
  <c r="L8" i="3"/>
  <c r="M8" i="3"/>
  <c r="N8" i="3"/>
  <c r="X8" i="5"/>
  <c r="O8" i="3"/>
  <c r="Y8" i="5"/>
  <c r="P8" i="3"/>
  <c r="A9" i="3"/>
  <c r="B9" i="3"/>
  <c r="C9" i="3"/>
  <c r="D9" i="3"/>
  <c r="E9" i="3"/>
  <c r="F9" i="3"/>
  <c r="G9" i="3"/>
  <c r="H9" i="3"/>
  <c r="O9" i="5"/>
  <c r="I9" i="3"/>
  <c r="J9" i="3"/>
  <c r="K9" i="3"/>
  <c r="L9" i="3"/>
  <c r="M9" i="3"/>
  <c r="N9" i="3"/>
  <c r="X9" i="5"/>
  <c r="O9" i="3"/>
  <c r="Y9" i="5"/>
  <c r="P9" i="3"/>
  <c r="A10" i="3"/>
  <c r="B10" i="3"/>
  <c r="C10" i="3"/>
  <c r="D10" i="3"/>
  <c r="E10" i="3"/>
  <c r="F10" i="3"/>
  <c r="G10" i="3"/>
  <c r="H10" i="3"/>
  <c r="O10" i="5"/>
  <c r="I10" i="3"/>
  <c r="J10" i="3"/>
  <c r="K10" i="3"/>
  <c r="L10" i="3"/>
  <c r="M10" i="3"/>
  <c r="N10" i="3"/>
  <c r="X10" i="5"/>
  <c r="O10" i="3"/>
  <c r="Y10" i="5"/>
  <c r="P10" i="3"/>
  <c r="A11" i="3"/>
  <c r="B11" i="3"/>
  <c r="C11" i="3"/>
  <c r="D11" i="3"/>
  <c r="E11" i="3"/>
  <c r="F11" i="3"/>
  <c r="G11" i="3"/>
  <c r="H11" i="3"/>
  <c r="O11" i="5"/>
  <c r="I11" i="3"/>
  <c r="J11" i="3"/>
  <c r="K11" i="3"/>
  <c r="L11" i="3"/>
  <c r="M11" i="3"/>
  <c r="N11" i="3"/>
  <c r="X11" i="5"/>
  <c r="O11" i="3"/>
  <c r="Y11" i="5"/>
  <c r="P11" i="3"/>
  <c r="A12" i="3"/>
  <c r="B12" i="3"/>
  <c r="C12" i="3"/>
  <c r="D12" i="3"/>
  <c r="E12" i="3"/>
  <c r="F12" i="3"/>
  <c r="G12" i="3"/>
  <c r="H12" i="3"/>
  <c r="O12" i="5"/>
  <c r="I12" i="3"/>
  <c r="J12" i="3"/>
  <c r="K12" i="3"/>
  <c r="L12" i="3"/>
  <c r="M12" i="3"/>
  <c r="N12" i="3"/>
  <c r="X12" i="5"/>
  <c r="O12" i="3"/>
  <c r="Y12" i="5"/>
  <c r="P12" i="3"/>
  <c r="A13" i="3"/>
  <c r="B13" i="3"/>
  <c r="C13" i="3"/>
  <c r="D13" i="3"/>
  <c r="E13" i="3"/>
  <c r="F13" i="3"/>
  <c r="G13" i="3"/>
  <c r="H13" i="3"/>
  <c r="O13" i="5"/>
  <c r="I13" i="3"/>
  <c r="J13" i="3"/>
  <c r="K13" i="3"/>
  <c r="L13" i="3"/>
  <c r="M13" i="3"/>
  <c r="N13" i="3"/>
  <c r="X13" i="5"/>
  <c r="O13" i="3"/>
  <c r="Y13" i="5"/>
  <c r="P13" i="3"/>
  <c r="A14" i="3"/>
  <c r="B14" i="3"/>
  <c r="C14" i="3"/>
  <c r="D14" i="3"/>
  <c r="E14" i="3"/>
  <c r="F14" i="3"/>
  <c r="G14" i="3"/>
  <c r="H14" i="3"/>
  <c r="O14" i="5"/>
  <c r="I14" i="3"/>
  <c r="J14" i="3"/>
  <c r="K14" i="3"/>
  <c r="L14" i="3"/>
  <c r="M14" i="3"/>
  <c r="N14" i="3"/>
  <c r="X14" i="5"/>
  <c r="O14" i="3"/>
  <c r="Y14" i="5"/>
  <c r="P14" i="3"/>
  <c r="A15" i="3"/>
  <c r="B15" i="3"/>
  <c r="C15" i="3"/>
  <c r="D15" i="3"/>
  <c r="E15" i="3"/>
  <c r="F15" i="3"/>
  <c r="G15" i="3"/>
  <c r="H15" i="3"/>
  <c r="O15" i="5"/>
  <c r="I15" i="3"/>
  <c r="J15" i="3"/>
  <c r="K15" i="3"/>
  <c r="L15" i="3"/>
  <c r="M15" i="3"/>
  <c r="N15" i="3"/>
  <c r="X15" i="5"/>
  <c r="O15" i="3"/>
  <c r="Y15" i="5"/>
  <c r="P15" i="3"/>
  <c r="A16" i="3"/>
  <c r="B16" i="3"/>
  <c r="C16" i="3"/>
  <c r="D16" i="3"/>
  <c r="E16" i="3"/>
  <c r="F16" i="3"/>
  <c r="G16" i="3"/>
  <c r="H16" i="3"/>
  <c r="O16" i="5"/>
  <c r="I16" i="3"/>
  <c r="J16" i="3"/>
  <c r="K16" i="3"/>
  <c r="L16" i="3"/>
  <c r="M16" i="3"/>
  <c r="N16" i="3"/>
  <c r="O16" i="3"/>
  <c r="P16" i="3"/>
  <c r="A17" i="3"/>
  <c r="B17" i="3"/>
  <c r="C17" i="3"/>
  <c r="D17" i="3"/>
  <c r="E17" i="3"/>
  <c r="F17" i="3"/>
  <c r="G17" i="3"/>
  <c r="H17" i="3"/>
  <c r="O17" i="5"/>
  <c r="I17" i="3"/>
  <c r="J17" i="3"/>
  <c r="K17" i="3"/>
  <c r="L17" i="3"/>
  <c r="M17" i="3"/>
  <c r="N17" i="3"/>
  <c r="O17" i="3"/>
  <c r="P17" i="3"/>
  <c r="A18" i="3"/>
  <c r="B18" i="3"/>
  <c r="C18" i="3"/>
  <c r="D18" i="3"/>
  <c r="E18" i="3"/>
  <c r="F18" i="3"/>
  <c r="G18" i="3"/>
  <c r="H18" i="3"/>
  <c r="O18" i="5"/>
  <c r="I18" i="3"/>
  <c r="J18" i="3"/>
  <c r="K18" i="3"/>
  <c r="L18" i="3"/>
  <c r="M18" i="3"/>
  <c r="N18" i="3"/>
  <c r="X18" i="5"/>
  <c r="O18" i="3"/>
  <c r="Y18" i="5"/>
  <c r="P18" i="3"/>
  <c r="A19" i="3"/>
  <c r="B19" i="3"/>
  <c r="C19" i="3"/>
  <c r="D19" i="3"/>
  <c r="E19" i="3"/>
  <c r="F19" i="3"/>
  <c r="G19" i="3"/>
  <c r="H19" i="3"/>
  <c r="K19" i="3"/>
  <c r="L19" i="3"/>
  <c r="M19" i="3"/>
  <c r="N19" i="3"/>
  <c r="A20" i="3"/>
  <c r="B20" i="3"/>
  <c r="C20" i="3"/>
  <c r="D20" i="3"/>
  <c r="E20" i="3"/>
  <c r="F20" i="3"/>
  <c r="G20" i="3"/>
  <c r="H20" i="3"/>
  <c r="O20" i="5"/>
  <c r="I20" i="3"/>
  <c r="J20" i="3"/>
  <c r="K20" i="3"/>
  <c r="L20" i="3"/>
  <c r="M20" i="3"/>
  <c r="N20" i="3"/>
  <c r="X20" i="5"/>
  <c r="O20" i="3"/>
  <c r="Y20" i="5"/>
  <c r="P20" i="3"/>
  <c r="A21" i="3"/>
  <c r="B21" i="3"/>
  <c r="C21" i="3"/>
  <c r="D21" i="3"/>
  <c r="E21" i="3"/>
  <c r="F21" i="3"/>
  <c r="G21" i="3"/>
  <c r="H21" i="3"/>
  <c r="O21" i="5"/>
  <c r="I21" i="3"/>
  <c r="J21" i="3"/>
  <c r="K21" i="3"/>
  <c r="L21" i="3"/>
  <c r="M21" i="3"/>
  <c r="N21" i="3"/>
  <c r="X21" i="5"/>
  <c r="O21" i="3"/>
  <c r="Y21" i="5"/>
  <c r="P21" i="3"/>
  <c r="A22" i="3"/>
  <c r="B22" i="3"/>
  <c r="C22" i="3"/>
  <c r="D22" i="3"/>
  <c r="E22" i="3"/>
  <c r="F22" i="3"/>
  <c r="G22" i="3"/>
  <c r="H22" i="3"/>
  <c r="O22" i="5"/>
  <c r="I22" i="3"/>
  <c r="J22" i="3"/>
  <c r="K22" i="3"/>
  <c r="L22" i="3"/>
  <c r="M22" i="3"/>
  <c r="N22" i="3"/>
  <c r="X22" i="5"/>
  <c r="O22" i="3"/>
  <c r="Y22" i="5"/>
  <c r="P22" i="3"/>
  <c r="A23" i="3"/>
  <c r="B23" i="3"/>
  <c r="C23" i="3"/>
  <c r="D23" i="3"/>
  <c r="E23" i="3"/>
  <c r="F23" i="3"/>
  <c r="G23" i="3"/>
  <c r="H23" i="3"/>
  <c r="O23" i="5"/>
  <c r="I23" i="3"/>
  <c r="J23" i="3"/>
  <c r="K23" i="3"/>
  <c r="L23" i="3"/>
  <c r="M23" i="3"/>
  <c r="N23" i="3"/>
  <c r="X23" i="5"/>
  <c r="O23" i="3"/>
  <c r="Y23" i="5"/>
  <c r="P23" i="3"/>
  <c r="A24" i="3"/>
  <c r="B24" i="3"/>
  <c r="C24" i="3"/>
  <c r="D24" i="3"/>
  <c r="E24" i="3"/>
  <c r="F24" i="3"/>
  <c r="G24" i="3"/>
  <c r="H24" i="3"/>
  <c r="O24" i="5"/>
  <c r="I24" i="3"/>
  <c r="J24" i="3"/>
  <c r="K24" i="3"/>
  <c r="L24" i="3"/>
  <c r="M24" i="3"/>
  <c r="N24" i="3"/>
  <c r="X24" i="5"/>
  <c r="O24" i="3"/>
  <c r="Y24" i="5"/>
  <c r="P24" i="3"/>
  <c r="A25" i="3"/>
  <c r="B25" i="3"/>
  <c r="C25" i="3"/>
  <c r="D25" i="3"/>
  <c r="E25" i="3"/>
  <c r="F25" i="3"/>
  <c r="G25" i="3"/>
  <c r="H25" i="3"/>
  <c r="O25" i="5"/>
  <c r="I25" i="3"/>
  <c r="J25" i="3"/>
  <c r="K25" i="3"/>
  <c r="L25" i="3"/>
  <c r="M25" i="3"/>
  <c r="N25" i="3"/>
  <c r="X25" i="5"/>
  <c r="O25" i="3"/>
  <c r="Y25" i="5"/>
  <c r="P25" i="3"/>
  <c r="A26" i="3"/>
  <c r="B26" i="3"/>
  <c r="C26" i="3"/>
  <c r="D26" i="3"/>
  <c r="E26" i="3"/>
  <c r="F26" i="3"/>
  <c r="G26" i="3"/>
  <c r="H26" i="3"/>
  <c r="O26" i="5"/>
  <c r="I26" i="3"/>
  <c r="J26" i="3"/>
  <c r="K26" i="3"/>
  <c r="L26" i="3"/>
  <c r="M26" i="3"/>
  <c r="N26" i="3"/>
  <c r="X26" i="5"/>
  <c r="O26" i="3"/>
  <c r="Y26" i="5"/>
  <c r="P26" i="3"/>
  <c r="A27" i="3"/>
  <c r="B27" i="3"/>
  <c r="C27" i="3"/>
  <c r="D27" i="3"/>
  <c r="E27" i="3"/>
  <c r="F27" i="3"/>
  <c r="G27" i="3"/>
  <c r="H27" i="3"/>
  <c r="O27" i="5"/>
  <c r="I27" i="3"/>
  <c r="J27" i="3"/>
  <c r="K27" i="3"/>
  <c r="L27" i="3"/>
  <c r="M27" i="3"/>
  <c r="N27" i="3"/>
  <c r="X27" i="5"/>
  <c r="O27" i="3"/>
  <c r="Y27" i="5"/>
  <c r="P27" i="3"/>
  <c r="A28" i="3"/>
  <c r="B28" i="3"/>
  <c r="C28" i="3"/>
  <c r="D28" i="3"/>
  <c r="E28" i="3"/>
  <c r="F28" i="3"/>
  <c r="G28" i="3"/>
  <c r="H28" i="3"/>
  <c r="O28" i="5"/>
  <c r="I28" i="3"/>
  <c r="J28" i="3"/>
  <c r="K28" i="3"/>
  <c r="L28" i="3"/>
  <c r="M28" i="3"/>
  <c r="N28" i="3"/>
  <c r="X28" i="5"/>
  <c r="O28" i="3"/>
  <c r="Y28" i="5"/>
  <c r="P28" i="3"/>
  <c r="A29" i="3"/>
  <c r="B29" i="3"/>
  <c r="C29" i="3"/>
  <c r="D29" i="3"/>
  <c r="E29" i="3"/>
  <c r="F29" i="3"/>
  <c r="G29" i="3"/>
  <c r="H29" i="3"/>
  <c r="O29" i="5"/>
  <c r="I29" i="3"/>
  <c r="J29" i="3"/>
  <c r="K29" i="3"/>
  <c r="L29" i="3"/>
  <c r="M29" i="3"/>
  <c r="N29" i="3"/>
  <c r="X29" i="5"/>
  <c r="O29" i="3"/>
  <c r="Y29" i="5"/>
  <c r="P29" i="3"/>
  <c r="A30" i="3"/>
  <c r="B30" i="3"/>
  <c r="C30" i="3"/>
  <c r="D30" i="3"/>
  <c r="E30" i="3"/>
  <c r="F30" i="3"/>
  <c r="G30" i="3"/>
  <c r="H30" i="3"/>
  <c r="O30" i="5"/>
  <c r="I30" i="3"/>
  <c r="J30" i="3"/>
  <c r="K30" i="3"/>
  <c r="L30" i="3"/>
  <c r="M30" i="3"/>
  <c r="N30" i="3"/>
  <c r="X30" i="5"/>
  <c r="O30" i="3"/>
  <c r="Y30" i="5"/>
  <c r="P30" i="3"/>
  <c r="A31" i="3"/>
  <c r="B31" i="3"/>
  <c r="C31" i="3"/>
  <c r="D31" i="3"/>
  <c r="E31" i="3"/>
  <c r="F31" i="3"/>
  <c r="G31" i="3"/>
  <c r="H31" i="3"/>
  <c r="O31" i="5"/>
  <c r="I31" i="3"/>
  <c r="J31" i="3"/>
  <c r="K31" i="3"/>
  <c r="L31" i="3"/>
  <c r="M31" i="3"/>
  <c r="N31" i="3"/>
  <c r="X31" i="5"/>
  <c r="O31" i="3"/>
  <c r="Y31" i="5"/>
  <c r="P31" i="3"/>
  <c r="A32" i="3"/>
  <c r="B32" i="3"/>
  <c r="C32" i="3"/>
  <c r="D32" i="3"/>
  <c r="E32" i="3"/>
  <c r="F32" i="3"/>
  <c r="G32" i="3"/>
  <c r="H32" i="3"/>
  <c r="O32" i="5"/>
  <c r="I32" i="3"/>
  <c r="J32" i="3"/>
  <c r="K32" i="3"/>
  <c r="L32" i="3"/>
  <c r="M32" i="3"/>
  <c r="N32" i="3"/>
  <c r="X32" i="5"/>
  <c r="O32" i="3"/>
  <c r="Y32" i="5"/>
  <c r="P32" i="3"/>
  <c r="A33" i="3"/>
  <c r="B33" i="3"/>
  <c r="C33" i="3"/>
  <c r="D33" i="3"/>
  <c r="E33" i="3"/>
  <c r="F33" i="3"/>
  <c r="G33" i="3"/>
  <c r="H33" i="3"/>
  <c r="O33" i="5"/>
  <c r="I33" i="3"/>
  <c r="J33" i="3"/>
  <c r="K33" i="3"/>
  <c r="L33" i="3"/>
  <c r="M33" i="3"/>
  <c r="N33" i="3"/>
  <c r="X33" i="5"/>
  <c r="O33" i="3"/>
  <c r="Y33" i="5"/>
  <c r="P33" i="3"/>
  <c r="A34" i="3"/>
  <c r="B34" i="3"/>
  <c r="C34" i="3"/>
  <c r="D34" i="3"/>
  <c r="E34" i="3"/>
  <c r="F34" i="3"/>
  <c r="G34" i="3"/>
  <c r="H34" i="3"/>
  <c r="O34" i="5"/>
  <c r="I34" i="3"/>
  <c r="J34" i="3"/>
  <c r="K34" i="3"/>
  <c r="L34" i="3"/>
  <c r="M34" i="3"/>
  <c r="N34" i="3"/>
  <c r="X34" i="5"/>
  <c r="O34" i="3"/>
  <c r="Y34" i="5"/>
  <c r="P34" i="3"/>
  <c r="A5" i="4"/>
  <c r="B5" i="4"/>
  <c r="C5" i="4"/>
  <c r="D5" i="4"/>
  <c r="E5" i="4"/>
  <c r="F5" i="4"/>
  <c r="G5" i="4"/>
  <c r="A6" i="4"/>
  <c r="B6" i="4"/>
  <c r="C6" i="4"/>
  <c r="D6" i="4"/>
  <c r="E6" i="4"/>
  <c r="F6" i="4"/>
  <c r="G6" i="4"/>
  <c r="A7" i="4"/>
  <c r="B7" i="4"/>
  <c r="C7" i="4"/>
  <c r="D7" i="4"/>
  <c r="E7" i="4"/>
  <c r="F7" i="4"/>
  <c r="G7" i="4"/>
  <c r="A8" i="4"/>
  <c r="B8" i="4"/>
  <c r="C8" i="4"/>
  <c r="D8" i="4"/>
  <c r="E8" i="4"/>
  <c r="F8" i="4"/>
  <c r="G8" i="4"/>
  <c r="A9" i="4"/>
  <c r="B9" i="4"/>
  <c r="C9" i="4"/>
  <c r="D9" i="4"/>
  <c r="E9" i="4"/>
  <c r="F9" i="4"/>
  <c r="G9" i="4"/>
  <c r="A10" i="4"/>
  <c r="B10" i="4"/>
  <c r="C10" i="4"/>
  <c r="D10" i="4"/>
  <c r="E10" i="4"/>
  <c r="F10" i="4"/>
  <c r="G10" i="4"/>
  <c r="A11" i="4"/>
  <c r="B11" i="4"/>
  <c r="C11" i="4"/>
  <c r="D11" i="4"/>
  <c r="E11" i="4"/>
  <c r="F11" i="4"/>
  <c r="G11" i="4"/>
  <c r="A12" i="4"/>
  <c r="B12" i="4"/>
  <c r="C12" i="4"/>
  <c r="D12" i="4"/>
  <c r="E12" i="4"/>
  <c r="F12" i="4"/>
  <c r="G12" i="4"/>
  <c r="A13" i="4"/>
  <c r="B13" i="4"/>
  <c r="C13" i="4"/>
  <c r="D13" i="4"/>
  <c r="E13" i="4"/>
  <c r="F13" i="4"/>
  <c r="G13" i="4"/>
  <c r="A14" i="4"/>
  <c r="B14" i="4"/>
  <c r="C14" i="4"/>
  <c r="D14" i="4"/>
  <c r="E14" i="4"/>
  <c r="F14" i="4"/>
  <c r="G14" i="4"/>
  <c r="A15" i="4"/>
  <c r="B15" i="4"/>
  <c r="C15" i="4"/>
  <c r="D15" i="4"/>
  <c r="E15" i="4"/>
  <c r="F15" i="4"/>
  <c r="G15" i="4"/>
  <c r="A16" i="4"/>
  <c r="B16" i="4"/>
  <c r="C16" i="4"/>
  <c r="D16" i="4"/>
  <c r="E16" i="4"/>
  <c r="F16" i="4"/>
  <c r="G16" i="4"/>
  <c r="A17" i="4"/>
  <c r="B17" i="4"/>
  <c r="C17" i="4"/>
  <c r="D17" i="4"/>
  <c r="E17" i="4"/>
  <c r="F17" i="4"/>
  <c r="G17" i="4"/>
  <c r="A18" i="4"/>
  <c r="B18" i="4"/>
  <c r="C18" i="4"/>
  <c r="D18" i="4"/>
  <c r="E18" i="4"/>
  <c r="F18" i="4"/>
  <c r="G18" i="4"/>
  <c r="A19" i="4"/>
  <c r="C19" i="4"/>
  <c r="D19" i="4"/>
  <c r="E19" i="4"/>
  <c r="F19" i="4"/>
  <c r="G19" i="4"/>
  <c r="A20" i="4"/>
  <c r="B20" i="4"/>
  <c r="C20" i="4"/>
  <c r="D20" i="4"/>
  <c r="E20" i="4"/>
  <c r="F20" i="4"/>
  <c r="G20" i="4"/>
  <c r="A21" i="4"/>
  <c r="B21" i="4"/>
  <c r="C21" i="4"/>
  <c r="D21" i="4"/>
  <c r="E21" i="4"/>
  <c r="F21" i="4"/>
  <c r="G21" i="4"/>
  <c r="A22" i="4"/>
  <c r="B22" i="4"/>
  <c r="C22" i="4"/>
  <c r="D22" i="4"/>
  <c r="E22" i="4"/>
  <c r="F22" i="4"/>
  <c r="G22" i="4"/>
  <c r="A23" i="4"/>
  <c r="B23" i="4"/>
  <c r="C23" i="4"/>
  <c r="D23" i="4"/>
  <c r="E23" i="4"/>
  <c r="F23" i="4"/>
  <c r="G23" i="4"/>
  <c r="A24" i="4"/>
  <c r="B24" i="4"/>
  <c r="C24" i="4"/>
  <c r="D24" i="4"/>
  <c r="E24" i="4"/>
  <c r="F24" i="4"/>
  <c r="G24" i="4"/>
  <c r="A25" i="4"/>
  <c r="B25" i="4"/>
  <c r="C25" i="4"/>
  <c r="D25" i="4"/>
  <c r="E25" i="4"/>
  <c r="F25" i="4"/>
  <c r="G25" i="4"/>
  <c r="A26" i="4"/>
  <c r="B26" i="4"/>
  <c r="C26" i="4"/>
  <c r="D26" i="4"/>
  <c r="E26" i="4"/>
  <c r="F26" i="4"/>
  <c r="G26" i="4"/>
  <c r="A27" i="4"/>
  <c r="B27" i="4"/>
  <c r="C27" i="4"/>
  <c r="D27" i="4"/>
  <c r="E27" i="4"/>
  <c r="F27" i="4"/>
  <c r="G27" i="4"/>
  <c r="A28" i="4"/>
  <c r="B28" i="4"/>
  <c r="C28" i="4"/>
  <c r="D28" i="4"/>
  <c r="E28" i="4"/>
  <c r="F28" i="4"/>
  <c r="G28" i="4"/>
  <c r="A29" i="4"/>
  <c r="B29" i="4"/>
  <c r="C29" i="4"/>
  <c r="D29" i="4"/>
  <c r="E29" i="4"/>
  <c r="F29" i="4"/>
  <c r="G29" i="4"/>
  <c r="A30" i="4"/>
  <c r="B30" i="4"/>
  <c r="C30" i="4"/>
  <c r="D30" i="4"/>
  <c r="E30" i="4"/>
  <c r="F30" i="4"/>
  <c r="G30" i="4"/>
  <c r="A31" i="4"/>
  <c r="B31" i="4"/>
  <c r="C31" i="4"/>
  <c r="D31" i="4"/>
  <c r="E31" i="4"/>
  <c r="F31" i="4"/>
  <c r="G31" i="4"/>
  <c r="A32" i="4"/>
  <c r="B32" i="4"/>
  <c r="C32" i="4"/>
  <c r="D32" i="4"/>
  <c r="E32" i="4"/>
  <c r="F32" i="4"/>
  <c r="G32" i="4"/>
  <c r="A33" i="4"/>
  <c r="B33" i="4"/>
  <c r="C33" i="4"/>
  <c r="D33" i="4"/>
  <c r="E33" i="4"/>
  <c r="F33" i="4"/>
  <c r="G33" i="4"/>
  <c r="A34" i="4"/>
  <c r="B34" i="4"/>
  <c r="C34" i="4"/>
  <c r="D34" i="4"/>
  <c r="E34" i="4"/>
  <c r="F34" i="4"/>
  <c r="G34" i="4"/>
  <c r="M8" i="5"/>
  <c r="N8" i="5"/>
  <c r="P8" i="5"/>
  <c r="M6" i="5"/>
  <c r="N6" i="5"/>
  <c r="P6" i="5"/>
  <c r="M7" i="5"/>
  <c r="N7" i="5"/>
  <c r="P7" i="5"/>
  <c r="M9" i="5"/>
  <c r="N9" i="5"/>
  <c r="P9" i="5"/>
  <c r="M10" i="5"/>
  <c r="N10" i="5"/>
  <c r="P10" i="5"/>
  <c r="M11" i="5"/>
  <c r="N11" i="5"/>
  <c r="P11" i="5"/>
  <c r="M12" i="5"/>
  <c r="N12" i="5"/>
  <c r="P12" i="5"/>
  <c r="M13" i="5"/>
  <c r="N13" i="5"/>
  <c r="P13" i="5"/>
  <c r="M14" i="5"/>
  <c r="N14" i="5"/>
  <c r="P14" i="5"/>
  <c r="M15" i="5"/>
  <c r="N15" i="5"/>
  <c r="P15" i="5"/>
  <c r="M16" i="5"/>
  <c r="N16" i="5"/>
  <c r="P16" i="5"/>
  <c r="M17" i="5"/>
  <c r="N17" i="5"/>
  <c r="P17" i="5"/>
  <c r="M18" i="5"/>
  <c r="N18" i="5"/>
  <c r="P18" i="5"/>
  <c r="M19" i="5"/>
  <c r="N19" i="5"/>
  <c r="M20" i="5"/>
  <c r="N20" i="5"/>
  <c r="P20" i="5"/>
  <c r="M21" i="5"/>
  <c r="N21" i="5"/>
  <c r="P21" i="5"/>
  <c r="M22" i="5"/>
  <c r="N22" i="5"/>
  <c r="P22" i="5"/>
  <c r="M23" i="5"/>
  <c r="N23" i="5"/>
  <c r="P23" i="5"/>
  <c r="M24" i="5"/>
  <c r="N24" i="5"/>
  <c r="P24" i="5"/>
  <c r="M25" i="5"/>
  <c r="N25" i="5"/>
  <c r="P25" i="5"/>
  <c r="M27" i="5"/>
  <c r="N27" i="5"/>
  <c r="P27" i="5"/>
  <c r="M26" i="5"/>
  <c r="N26" i="5"/>
  <c r="P26" i="5"/>
  <c r="M28" i="5"/>
  <c r="N28" i="5"/>
  <c r="P28" i="5"/>
  <c r="M29" i="5"/>
  <c r="N29" i="5"/>
  <c r="P29" i="5"/>
  <c r="M30" i="5"/>
  <c r="N30" i="5"/>
  <c r="P30" i="5"/>
  <c r="M31" i="5"/>
  <c r="N31" i="5"/>
  <c r="P31" i="5"/>
  <c r="M32" i="5"/>
  <c r="N32" i="5"/>
  <c r="P32" i="5"/>
  <c r="M33" i="5"/>
  <c r="N33" i="5"/>
  <c r="P33" i="5"/>
  <c r="M34" i="5"/>
  <c r="N34" i="5"/>
  <c r="P34" i="5"/>
  <c r="N4" i="3"/>
  <c r="M4" i="3"/>
  <c r="L4" i="3"/>
  <c r="K4" i="3"/>
  <c r="G4" i="3"/>
  <c r="H4" i="3"/>
  <c r="E4" i="3"/>
  <c r="D4" i="3"/>
  <c r="C4" i="3"/>
  <c r="B4" i="3"/>
  <c r="A4" i="3"/>
  <c r="P3" i="3"/>
  <c r="O3" i="3"/>
  <c r="N3" i="3"/>
  <c r="M3" i="3"/>
  <c r="L3" i="3"/>
  <c r="K3" i="3"/>
  <c r="J3" i="3"/>
  <c r="I3" i="3"/>
  <c r="H3" i="3"/>
  <c r="G3" i="3"/>
  <c r="F3" i="3"/>
  <c r="E3" i="3"/>
  <c r="D3" i="3"/>
  <c r="C3" i="3"/>
  <c r="B3" i="3"/>
  <c r="A3" i="3"/>
  <c r="A2" i="3"/>
  <c r="H1" i="3"/>
  <c r="G1" i="3"/>
  <c r="F1" i="3"/>
  <c r="E1" i="3"/>
  <c r="D1" i="3"/>
  <c r="C1" i="3"/>
  <c r="B1" i="3"/>
  <c r="A1" i="3"/>
  <c r="F4" i="3"/>
  <c r="E2" i="3"/>
  <c r="B2" i="3"/>
  <c r="C2" i="3"/>
  <c r="H4" i="5"/>
  <c r="O4" i="5"/>
  <c r="I4" i="3"/>
  <c r="J4" i="3"/>
  <c r="D2" i="3"/>
  <c r="X4" i="5"/>
  <c r="O4" i="3"/>
  <c r="Y4" i="5"/>
  <c r="P4" i="3"/>
  <c r="P4" i="5"/>
  <c r="P5" i="5"/>
  <c r="M4" i="5"/>
  <c r="N4" i="5"/>
  <c r="H2" i="5"/>
  <c r="H2" i="3"/>
  <c r="M5" i="5"/>
  <c r="N5" i="5"/>
  <c r="V4" i="5"/>
  <c r="W4" i="5"/>
  <c r="A1" i="4"/>
  <c r="G4" i="4"/>
  <c r="F4" i="4"/>
  <c r="E4" i="4"/>
  <c r="D4" i="4"/>
  <c r="C4" i="4"/>
  <c r="B4" i="4"/>
  <c r="A4" i="4"/>
  <c r="G3" i="4"/>
  <c r="F3" i="4"/>
  <c r="E3" i="4"/>
  <c r="D3" i="4"/>
  <c r="C3" i="4"/>
  <c r="B3" i="4"/>
  <c r="A3" i="4"/>
  <c r="D2" i="4"/>
  <c r="C2" i="4"/>
  <c r="B2" i="4"/>
  <c r="A2" i="4"/>
  <c r="D1" i="4"/>
  <c r="C1" i="4"/>
  <c r="B1" i="4"/>
  <c r="P4" i="2"/>
  <c r="O4" i="2"/>
  <c r="Q4" i="2"/>
  <c r="R4" i="2"/>
  <c r="N4" i="2"/>
  <c r="M4" i="2"/>
  <c r="L4" i="2"/>
  <c r="I4" i="2"/>
  <c r="H4" i="2"/>
  <c r="J4" i="2"/>
  <c r="G4" i="2"/>
  <c r="K4" i="2"/>
  <c r="F4" i="2"/>
  <c r="E4" i="2"/>
  <c r="D4" i="2"/>
  <c r="C4" i="2"/>
  <c r="B4" i="2"/>
  <c r="A4" i="2"/>
  <c r="R3" i="2"/>
  <c r="O3" i="2"/>
  <c r="N3" i="2"/>
  <c r="M3" i="2"/>
  <c r="L3" i="2"/>
  <c r="K3" i="2"/>
  <c r="I3" i="2"/>
  <c r="H3" i="2"/>
  <c r="G3" i="2"/>
  <c r="F3" i="2"/>
  <c r="E3" i="2"/>
  <c r="D3" i="2"/>
  <c r="C3" i="2"/>
  <c r="B3" i="2"/>
  <c r="A3" i="2"/>
  <c r="D2" i="2"/>
  <c r="C2" i="2"/>
  <c r="B2" i="2"/>
  <c r="A2" i="2"/>
  <c r="F1" i="2"/>
  <c r="D1" i="2"/>
  <c r="C1" i="2"/>
  <c r="B1" i="2"/>
  <c r="A1" i="2"/>
  <c r="B12" i="1"/>
  <c r="B2" i="1"/>
  <c r="Y19" i="5"/>
  <c r="P19" i="3"/>
  <c r="O19" i="3"/>
  <c r="O19" i="5"/>
  <c r="W19" i="5"/>
  <c r="R19" i="2"/>
  <c r="I19" i="2"/>
  <c r="J19" i="2"/>
  <c r="K19" i="2"/>
  <c r="E2" i="2"/>
  <c r="B10" i="1"/>
  <c r="B19" i="4"/>
  <c r="B11" i="1"/>
  <c r="F2" i="2"/>
  <c r="P19" i="5"/>
  <c r="G2" i="5"/>
  <c r="I19" i="3"/>
  <c r="J19" i="3"/>
  <c r="F2" i="5"/>
  <c r="F2" i="3"/>
  <c r="B14" i="1"/>
  <c r="G2" i="3"/>
  <c r="B13" i="1"/>
</calcChain>
</file>

<file path=xl/sharedStrings.xml><?xml version="1.0" encoding="utf-8"?>
<sst xmlns="http://schemas.openxmlformats.org/spreadsheetml/2006/main" count="307" uniqueCount="228">
  <si>
    <t>NA</t>
    <phoneticPr fontId="5" type="noConversion"/>
  </si>
  <si>
    <t>http://www.healthcare4home.com/ems-ecg-electrodes/p.html</t>
  </si>
  <si>
    <t>Sundance Solar</t>
    <phoneticPr fontId="5" type="noConversion"/>
  </si>
  <si>
    <t>700-11305-01</t>
    <phoneticPr fontId="5" type="noConversion"/>
  </si>
  <si>
    <t>MR11-Blue</t>
    <phoneticPr fontId="5" type="noConversion"/>
  </si>
  <si>
    <t>http://www.mouser.com/Search/ProductDetail.aspx?R=923345-05-Cvirtualkey51750000virtualkey517-923345-05</t>
  </si>
  <si>
    <t>Amazon</t>
    <phoneticPr fontId="5" type="noConversion"/>
  </si>
  <si>
    <t>80-3-65</t>
    <phoneticPr fontId="5" type="noConversion"/>
  </si>
  <si>
    <t>Healthcare4Home</t>
    <phoneticPr fontId="5" type="noConversion"/>
  </si>
  <si>
    <t>No</t>
    <phoneticPr fontId="5" type="noConversion"/>
  </si>
  <si>
    <t>Yes</t>
    <phoneticPr fontId="5" type="noConversion"/>
  </si>
  <si>
    <t>http://www.zipperstop.com/index.php?page=shop.product_details&amp;flypage=garden_flypage.tpl&amp;product_id=393&amp;category_id=57&amp;option=com_virtuemart&amp;Itemid=73</t>
  </si>
  <si>
    <t>http://store.sundancesolar.com/misopa5v30.html</t>
  </si>
  <si>
    <t>http://www.pegasuslighting.com/colored-glass-light-filters.html</t>
  </si>
  <si>
    <t>Blue LEDs</t>
    <phoneticPr fontId="5" type="noConversion"/>
  </si>
  <si>
    <t>Digital multimeters</t>
    <phoneticPr fontId="5" type="noConversion"/>
  </si>
  <si>
    <t>Salt (1 teaspoon)</t>
    <phoneticPr fontId="5" type="noConversion"/>
  </si>
  <si>
    <t>Flour (1/2 teaspoon)</t>
    <phoneticPr fontId="5" type="noConversion"/>
  </si>
  <si>
    <t>Pegasus Lighting</t>
  </si>
  <si>
    <t>Mouser</t>
  </si>
  <si>
    <t>HomeDepot</t>
  </si>
  <si>
    <t>ZipperStop</t>
  </si>
  <si>
    <t>Medical tape</t>
    <phoneticPr fontId="5" type="noConversion"/>
  </si>
  <si>
    <t>Blue glass filter</t>
    <phoneticPr fontId="5" type="noConversion"/>
  </si>
  <si>
    <t>Liquid body wash or hand soap</t>
    <phoneticPr fontId="5" type="noConversion"/>
  </si>
  <si>
    <t>Disposable ECG electrodes</t>
    <phoneticPr fontId="5" type="noConversion"/>
  </si>
  <si>
    <t>Nickel-plated brass snap, Size 3</t>
    <phoneticPr fontId="5" type="noConversion"/>
  </si>
  <si>
    <t>Breadboard</t>
    <phoneticPr fontId="5" type="noConversion"/>
  </si>
  <si>
    <t>Battery (9V)</t>
    <phoneticPr fontId="5" type="noConversion"/>
  </si>
  <si>
    <t>String (14 in)</t>
    <phoneticPr fontId="5" type="noConversion"/>
  </si>
  <si>
    <t>Items per Group</t>
  </si>
  <si>
    <t>Total Items per Kit</t>
  </si>
  <si>
    <t>Suggested Vendor</t>
  </si>
  <si>
    <t>Medical Technology</t>
    <phoneticPr fontId="5" type="noConversion"/>
  </si>
  <si>
    <t>Small cup</t>
  </si>
  <si>
    <t>Spoon</t>
  </si>
  <si>
    <t xml:space="preserve">White LED </t>
  </si>
  <si>
    <t>The numbers below are calculated from other sheets based on the above numbers and the materials in the kit. They are provided for your information and changing them will not affect other sheets. These values do not include tax or shipping and they are rounded up to the nearest $10.</t>
  </si>
  <si>
    <t>Cost of Single Class Kit</t>
  </si>
  <si>
    <t>Cost of Expendable Supplies</t>
  </si>
  <si>
    <t>Groups per class</t>
  </si>
  <si>
    <t>Cost of Bulk Order</t>
  </si>
  <si>
    <t>Cost per kit of Bulk Order</t>
  </si>
  <si>
    <t>Class Kit Cost</t>
  </si>
  <si>
    <t>Total Packs in Order</t>
  </si>
  <si>
    <t>Total Items per Class Kit</t>
  </si>
  <si>
    <t>Total Packs in Order - Backup Vendor</t>
  </si>
  <si>
    <t>Students per Class</t>
  </si>
  <si>
    <t>Bulk Order Kit Cost</t>
  </si>
  <si>
    <t>Total Order Cost</t>
  </si>
  <si>
    <t>Total Expendables Cost</t>
  </si>
  <si>
    <t>Part Description</t>
  </si>
  <si>
    <t>Ordering Notes</t>
  </si>
  <si>
    <t>Packing Notes</t>
  </si>
  <si>
    <t>Activity</t>
  </si>
  <si>
    <t>Expendable</t>
  </si>
  <si>
    <t>Items per Class</t>
  </si>
  <si>
    <t>Stopwatch</t>
  </si>
  <si>
    <t>Below enter the info for your class or program. You can adjust the number of students per classs and the number of classes you're ordering for. The number of classes will not affect the Single Class Ordering sheet.</t>
  </si>
  <si>
    <t>Module Name</t>
  </si>
  <si>
    <t>Students per Class Kit</t>
  </si>
  <si>
    <t>Number of Class Kits to Order</t>
  </si>
  <si>
    <t>Below is the recommended number of students who will work together on each project. This number is in the Instructor's Guide. You can adjust it and have more students working together on each project, which will reduce the price of the kit, but the students may find it more difficult to complete the project in larger teams and may not get as much out of it. If there are too many studnets working on the project, it is easier for students to miss out by letting others do the project ofr them. It is also easier for a strong student to take over the team and keep others from working on it.  Changing this number will affect the Kit Inventory and Packing List.</t>
  </si>
  <si>
    <t>Students per Group</t>
  </si>
  <si>
    <t>Items per Pack</t>
    <phoneticPr fontId="5" type="noConversion"/>
  </si>
  <si>
    <t>Pack Price</t>
    <phoneticPr fontId="5" type="noConversion"/>
  </si>
  <si>
    <t>Part Number</t>
    <phoneticPr fontId="5" type="noConversion"/>
  </si>
  <si>
    <t>Price per Item</t>
  </si>
  <si>
    <t>Total Packs for all Class Kits</t>
  </si>
  <si>
    <t>Total Price for all Class Kits</t>
  </si>
  <si>
    <t>Link to Part on Website</t>
  </si>
  <si>
    <t>Backup Vendor</t>
  </si>
  <si>
    <t>Backup Vendor Part Number</t>
  </si>
  <si>
    <t>Pack Price from Backup Vendor</t>
  </si>
  <si>
    <t>Items per Pack from Backup Vendor</t>
  </si>
  <si>
    <t>Price per Item from Backup Vendor</t>
  </si>
  <si>
    <t>Total Price per class kit - Backup Vendor</t>
  </si>
  <si>
    <t>Total Packs for all Class Kits - Backup Vendor</t>
  </si>
  <si>
    <t>Total Price for all Class Kits - Backup Vendor</t>
  </si>
  <si>
    <t>Link to Part on Backup Vendor Website</t>
  </si>
  <si>
    <t>Amazon</t>
  </si>
  <si>
    <t>Scissors</t>
  </si>
  <si>
    <t>Total Price per Kit</t>
    <phoneticPr fontId="5" type="noConversion"/>
  </si>
  <si>
    <t>Multiuse</t>
  </si>
  <si>
    <t>Yes</t>
  </si>
  <si>
    <t>Mutliuse</t>
  </si>
  <si>
    <t>Mutluse</t>
  </si>
  <si>
    <t>No</t>
  </si>
  <si>
    <t>Storage bin</t>
  </si>
  <si>
    <t>Jameco</t>
  </si>
  <si>
    <t>http://www.jameco.com/webapp/wcs/stores/servlet/Product_10001_10001_2127718_-1</t>
  </si>
  <si>
    <t>Discount School Supply</t>
  </si>
  <si>
    <t>http://www.discountschoolsupply.com/Product/ProductDetail.aspx?product=28483</t>
  </si>
  <si>
    <t>Walmart</t>
  </si>
  <si>
    <t>Battery snap (9V)</t>
  </si>
  <si>
    <t>Staples</t>
  </si>
  <si>
    <t>Lowes</t>
  </si>
  <si>
    <t>http://www.lowes.com/pd_174138-16878-48052_4294857432_4294937087</t>
  </si>
  <si>
    <t>000438498</t>
  </si>
  <si>
    <t>C6-7030</t>
    <phoneticPr fontId="1" type="noConversion"/>
  </si>
  <si>
    <t>http://www.walmart.com/ip/Great-Value-3-Oz-White-Cups-100-ct/12167406</t>
  </si>
  <si>
    <t>Amazon</t>
    <phoneticPr fontId="1" type="noConversion"/>
  </si>
  <si>
    <t>042000439008</t>
    <phoneticPr fontId="1" type="noConversion"/>
  </si>
  <si>
    <t>http://www.amazon.com/Dixie-Bathroom-Cups-200/dp/B002T5DP0G/ref=sr_1_1?ie=UTF8&amp;s=home-garden&amp;qid=1268083435&amp;sr=8-1</t>
  </si>
  <si>
    <t>http://www.walmart.com/ip/Great-Value-Premium-Clear-Spoons-48-ct/12335108</t>
  </si>
  <si>
    <t>http://www.staples.com/Dixie-Heavy-Medium-Weight-Plastic-Teaspoons-White-100-Pack/product_806493</t>
  </si>
  <si>
    <t>http://www.walmart.com/ip/Morton-Salt-26-oz/10318919</t>
  </si>
  <si>
    <t>009244863</t>
  </si>
  <si>
    <t>http://www.walmart.com/ip/Gold-Medal-All-Purpose-Flour-32-oz/10311313</t>
  </si>
  <si>
    <t>009253784</t>
  </si>
  <si>
    <t>http://www.amazon.com/Pillsbury-Best-Purpose-Flour-Pound/dp/B005EOTMA6</t>
  </si>
  <si>
    <t>B005EOTMA6</t>
  </si>
  <si>
    <t>http://www.amazon.com/Darice-1970-98-KITE-STRING-500YDS/dp/B000WWGALE</t>
  </si>
  <si>
    <t>B000WWGALE</t>
  </si>
  <si>
    <t>http://www.walmart.com/ip/White-Cotton-10-Ply-Medium-String-in-Ball/24960271</t>
  </si>
  <si>
    <t>QUA46171</t>
  </si>
  <si>
    <t>Jumper wires</t>
  </si>
  <si>
    <t>http://www.walmart.com/ip/Softsoap-Citrus-Splash-Bursting-Blueberry-Body-Wash-18-fl-oz/22210839</t>
  </si>
  <si>
    <t>550533198</t>
  </si>
  <si>
    <t>Portcity Medical</t>
  </si>
  <si>
    <t>http://www.portcitymedical.com/electrodes-pads/10010591-3m-red-dot-soft-cloth-monitoring-electrodes.html</t>
  </si>
  <si>
    <t>http://sunwindsolar.3dcartstores.com/1-volt-x-500-mAmp-Solar-PV-Panel_p_27.html</t>
  </si>
  <si>
    <t>Sunwind</t>
  </si>
  <si>
    <t>PV-1</t>
  </si>
  <si>
    <t>http://www.sears.com/tech-lighting-filter-lens-mr11-blue/p-SPM7517438210?prdNo=10</t>
  </si>
  <si>
    <t>Sears</t>
  </si>
  <si>
    <t>140FIL11BLU</t>
  </si>
  <si>
    <t>Blue MR11 is ideal but, if not in stock, use MR16 which is larger</t>
  </si>
  <si>
    <t>Brew Caps</t>
  </si>
  <si>
    <t>26MM</t>
  </si>
  <si>
    <t>http://www.brewcaps.com/Bottle-Caps_c_1.html</t>
  </si>
  <si>
    <t>http://www.amazon.com/Bottle-Liner-Brewing-Bottling-Craft/dp/B0091SUKRK</t>
  </si>
  <si>
    <t>B0091SUKRK</t>
  </si>
  <si>
    <t>Target</t>
  </si>
  <si>
    <t>http://www.target.com/p/morton-salt-26-oz/-/A-13171236</t>
  </si>
  <si>
    <t>Metal bottle caps w/ liners</t>
  </si>
  <si>
    <t>Size 3, NOT size 3/0</t>
  </si>
  <si>
    <t>There may be other conductive-gel-like products you could try such as ketchup</t>
  </si>
  <si>
    <t>3,4</t>
  </si>
  <si>
    <t>http://www.jameco.com/webapp/wcs/stores/servlet/Product_10001_10001_690865_-1</t>
  </si>
  <si>
    <t>291-1K-RC</t>
  </si>
  <si>
    <t>http://www.mouser.com/ProductDetail/Xicon/291-1K-RC/?qs=sGAEpiMZZMu61qfTUdNhG4%252b0Rda2%252bOsKn0jk4UWTXoU%3d</t>
  </si>
  <si>
    <t>Medium funnel</t>
  </si>
  <si>
    <t>http://www.lowes.com/ProductDisplay?partNumber=323299-79038-05009&amp;langId=-1&amp;storeId=10151&amp;productId=4640307&amp;catalogId=10051&amp;cmRelshp=req&amp;rel=nofollow&amp;cId=PDIO1</t>
  </si>
  <si>
    <t>Hardware Online</t>
  </si>
  <si>
    <t>8294175</t>
  </si>
  <si>
    <t>http://www.hardwareonlinestore.com/index.php?option=com_virtuemart&amp;view=productdetails&amp;virtuemart_product_id=78956&amp;virtuemart_category_id=81011</t>
  </si>
  <si>
    <t>Allocate about 2ft per group</t>
  </si>
  <si>
    <t>67101</t>
  </si>
  <si>
    <t>http://www.walmart.com/ip/Roselle-Heavyweight-Construction-Paper-9-x-12-50-Sheets-Pack/24774682</t>
  </si>
  <si>
    <t>SELECT "BLACK" AS COLOR CHOICE</t>
  </si>
  <si>
    <t>http://www.staples.com/Construction-Paper-9-inch-x-12-inch-Black-50-Sheets/product_402652</t>
  </si>
  <si>
    <t>329598</t>
  </si>
  <si>
    <t>http://www.walmart.com/ip/Balloons-Round-7-36-Pkg-Assorted-Colors/11061714</t>
  </si>
  <si>
    <t>http://www.target.com/p/spritz-lime-balloons-15-ct/-/A-13582862#prodSlot=medium_1_0&amp;term=053030582</t>
  </si>
  <si>
    <t>http://www.walmart.com/ip/Office-Impressions-Economy-Office-Scissors-8-Length-Stainless-Steel-Black/22572720</t>
  </si>
  <si>
    <t>http://www.target.com/p/scissors-multicolor-manual-up-up/-/A-15025166#prodSlot=medium_1_20&amp;term=scissors</t>
  </si>
  <si>
    <t>183222</t>
  </si>
  <si>
    <t>http://www.jameco.com/webapp/wcs/stores/servlet/ProductDisplay?search_type=jamecoall&amp;catalogId=10001&amp;freeText=183222&amp;langId=-1&amp;productId=183222&amp;storeId=10001&amp;ddkey=http:StoreCatalogDrillDownView</t>
  </si>
  <si>
    <t>http://www.mouser.com/ProductDetail/VCC/VAOL-5GSBY4/?qs=%2fha2pyFaduifXUg2creDfUZP2WacuhPlLWyVERlK3xVCU6ynLqRn4g%3d%3d</t>
  </si>
  <si>
    <t>Buy Extras incase the LEDs get Burned out - Parts Detail includes 1 extra LED per group</t>
  </si>
  <si>
    <t>2115493</t>
  </si>
  <si>
    <t>http://www.jameco.com/webapp/wcs/stores/servlet/ProductDisplay?search_type=jamecoall&amp;catalogId=10001&amp;freeText=2115493&amp;langId=-1&amp;productId=2115493&amp;storeId=10001&amp;ddkey=http:StoreCatalogDrillDownView</t>
  </si>
  <si>
    <t>593-VAOL-5GWY4</t>
  </si>
  <si>
    <t>http://www.mouser.com/ProductDetail/VCC/VAOL-5GWY4/?qs=%2fha2pyFaduiqJ0ktJgvc7Abaom1jhXN%2f0G4iPGrkfl%2foAuMYeUuzyQ%3d%3d</t>
  </si>
  <si>
    <t>Non-Safety Scissors (Younger Students Becareful)</t>
  </si>
  <si>
    <t>1,2,3,4</t>
  </si>
  <si>
    <t>http://www.jameco.com/webapp/wcs/stores/servlet/ProductDisplay?search_type=jamecoall&amp;catalogId=10001&amp;freeText=2123830&amp;langId=-1&amp;productId=2123830&amp;storeId=10001&amp;ddkey=http:StoreCatalogDrillDownView</t>
  </si>
  <si>
    <t>854-BB400T</t>
  </si>
  <si>
    <t>http://www.mouser.com/ProductDetail/BusBoard-Prototype-Systems/BB400T/?qs=sGAEpiMZZMtgbBHFKsFQggIDmX7dKj6OnWeE3ry2e1I%3d</t>
  </si>
  <si>
    <t>Includes Extras because Liner often gets Damaged in removal Process</t>
  </si>
  <si>
    <t>SPR64000</t>
  </si>
  <si>
    <t>http://www.walmart.com/ip/Sparco-Utility-Purpose-Masking-Tape/24312654</t>
  </si>
  <si>
    <t>http://www.target.com/p/3m-scotch-general-painting-masking-tape-1-x60-yd/-/A-13717042#prodSlot=medium_1_6&amp;term=masking tape</t>
  </si>
  <si>
    <t>http://www.walmart.com/ip/Scotch-Magic-Office-Tape-with-Refillable-Dispenser/14931576</t>
  </si>
  <si>
    <t>13356368</t>
  </si>
  <si>
    <t>http://www.target.com/p/scotch-tape-1-2x450/-/A-13356368#prodSlot=medium_1_0&amp;term=scotch tape</t>
  </si>
  <si>
    <t>Contains Latex - Check for Allergies - May want to Order Nitrile Balloons if concerned about Allergies</t>
  </si>
  <si>
    <t>CSI910SET</t>
  </si>
  <si>
    <t>http://www.walmart.com/ip/Water-Resistant-Stopwatches/24963184#Item+Description</t>
  </si>
  <si>
    <t>STOPW</t>
  </si>
  <si>
    <t>202257749</t>
  </si>
  <si>
    <t>http://www.homedepot.com/p/Watts-7-16-in-x-5-16-in-x-200-ft-PVC-Tubing-RVHF/202257749</t>
  </si>
  <si>
    <t>PVC516-716ANA</t>
  </si>
  <si>
    <t>http://www.amazon.com/ATP-Vinyl-Flex-Plastic-Tubing-Length/dp/B00E6BD6FU</t>
  </si>
  <si>
    <t>2,4</t>
  </si>
  <si>
    <t>517-923345-05</t>
  </si>
  <si>
    <t>http://www.mouser.com/Search/ProductDetail.aspx?R=501789virtualkey55150000virtualkey835-501789</t>
  </si>
  <si>
    <t>10444</t>
  </si>
  <si>
    <t>https://www.jameco.com/webapp/wcs/stores/servlet/ProductDisplay?langId=-1&amp;storeId=10001&amp;catalogId=10001&amp;productId=10444</t>
  </si>
  <si>
    <t>835-501789</t>
  </si>
  <si>
    <t>Note that Amazon has a limited Inventory</t>
  </si>
  <si>
    <t>550365868</t>
  </si>
  <si>
    <t>http://www.walmart.com/ip/Nexcare-Flexible-Clear-First-Aid-Tape-771-2PK-1-in-x-10-yds-2-Rolls/19898479</t>
  </si>
  <si>
    <t>http://www.target.com/p/nexcare-paper-first-aid-tape-8-yds/-/A-10992102#prodSlot=medium_1_2&amp;term=first aid tape</t>
  </si>
  <si>
    <t>D5326/D5926</t>
  </si>
  <si>
    <t>http://www.walmart.com/ip/UPG-D5326-D5926-UPG-D5326-D5926-Super-Heavy-Duty-Battery-Value-Box-9V-12-Pk/21618783</t>
  </si>
  <si>
    <t>https://www.jameco.com/webapp/wcs/stores/servlet/ProductDisplay?langId=-1&amp;productId=109154&amp;catalogId=10001&amp;storeId=10001</t>
  </si>
  <si>
    <t>121-0622/O-GR</t>
  </si>
  <si>
    <t>http://www.mouser.com/ProductDetail/Eagle-Plastic-Devices/121-0622-O-GR/?qs=%2fha2pyFaduip%2fx7il%2fTTZ0Ut3yGAbGruFPP5Gk67TsPl6uaaDJFQyw%3d%3d</t>
  </si>
  <si>
    <t>http://www.walmart.com/ip/Baumgartens-Tape-Measure-5-Feet-Assorted-Colors/13432597</t>
  </si>
  <si>
    <t>3Q2500CLMCB</t>
  </si>
  <si>
    <t>http://www.walmart.com/ip/Rubbermaid-Home-3Q2500CLMCB-29-Quart-Zirconia-Clear-With-Black-Latch-Stackable-Snap-Top-Each/23504722</t>
  </si>
  <si>
    <t>Home Depot</t>
  </si>
  <si>
    <t>http://www.homedepot.com/p/Sterilite-28-Qt-Storage-Box-10-Pack-16551010/202059682</t>
  </si>
  <si>
    <t>Use Backup Vendor for Bulk Orders</t>
  </si>
  <si>
    <t>Only Available in Stores</t>
  </si>
  <si>
    <t>https://www.jameco.com/webapp/wcs/stores/servlet/ProductDisplay?langId=-1&amp;productId=151095&amp;catalogId=10001&amp;storeId=10001</t>
  </si>
  <si>
    <t>Online Fabric Store</t>
  </si>
  <si>
    <t>80-3-65</t>
  </si>
  <si>
    <t>http://www.onlinefabricstore.net/dritz-4-sew-on-snaps-size-3-.htm?cvsfa=2700&amp;cvsfe=2&amp;cvsfhu=313137343439&amp;utm_source=google&amp;utm_medium=cpc&amp;utm_campaign=Google+-+%28Product+Listing+Ads%29&amp;utm_term=pla&amp;utm_content=jKnhZKiqd{device}|pcrid|38173918333|pkw|pla|pmt|e|</t>
  </si>
  <si>
    <t>http://www.target.com/p/softsoap-18-floz-berry-body-wash/-/A-14695584#prodSlot=medium_1_32&amp;term=softsoap</t>
  </si>
  <si>
    <t>593-VAOL-5GSBY4</t>
  </si>
  <si>
    <t>1,3,4</t>
  </si>
  <si>
    <t>2,3,4</t>
  </si>
  <si>
    <t>RIDGE40508</t>
  </si>
  <si>
    <t>http://www.amazon.com/Multimeter-Digital-Light-Large-Screen/dp/B00066ZZO4/ref=sr_1_34?ie=UTF8&amp;qid=1394652748&amp;sr=8-34&amp;keywords=mastech+multimeter#productDetails</t>
  </si>
  <si>
    <t>Optional - Use Cell Phones as Alternative</t>
  </si>
  <si>
    <t>http://www.jameco.com/webapp/wcs/stores/servlet/Product_10001_10001_1928476_-1</t>
  </si>
  <si>
    <t>Alligator clip wires</t>
  </si>
  <si>
    <t>Resistors (1000 ohm)</t>
  </si>
  <si>
    <t>Masking tape</t>
  </si>
  <si>
    <t>Black construction paper</t>
  </si>
  <si>
    <t>Clear tape</t>
  </si>
  <si>
    <t>Tape measure</t>
  </si>
  <si>
    <t>Balloon (7")</t>
  </si>
  <si>
    <t>Solar cell</t>
  </si>
  <si>
    <t>Plastic tubing (7/16" OD, 5/16" ID)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</si>
</sst>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0" x14ac:knownFonts="1">
    <font>
      <sz val="10"/>
      <color indexed="8"/>
      <name val="Arial"/>
      <family val="2"/>
    </font>
    <font>
      <sz val="10"/>
      <color indexed="8"/>
      <name val="Arial"/>
      <family val="2"/>
    </font>
    <font>
      <b/>
      <sz val="10"/>
      <color indexed="8"/>
      <name val="Arial"/>
      <family val="2"/>
    </font>
    <font>
      <sz val="10"/>
      <color indexed="8"/>
      <name val="Arial"/>
      <family val="2"/>
    </font>
    <font>
      <sz val="10"/>
      <color indexed="8"/>
      <name val="Arial"/>
      <family val="2"/>
    </font>
    <font>
      <sz val="8"/>
      <name val="Verdana"/>
      <family val="2"/>
    </font>
    <font>
      <sz val="10"/>
      <color indexed="12"/>
      <name val="Arial"/>
      <family val="2"/>
    </font>
    <font>
      <sz val="10"/>
      <color indexed="8"/>
      <name val="Arial"/>
      <family val="2"/>
    </font>
    <font>
      <b/>
      <sz val="10"/>
      <name val="Arial"/>
      <family val="2"/>
    </font>
    <font>
      <sz val="10"/>
      <name val="Arial"/>
      <family val="2"/>
    </font>
    <font>
      <sz val="10"/>
      <color indexed="8"/>
      <name val="Arial"/>
      <family val="2"/>
    </font>
    <font>
      <sz val="10"/>
      <color indexed="17"/>
      <name val="Arial"/>
      <family val="2"/>
    </font>
    <font>
      <sz val="10"/>
      <color indexed="8"/>
      <name val="Arial"/>
      <family val="2"/>
    </font>
    <font>
      <sz val="10"/>
      <color indexed="60"/>
      <name val="Arial"/>
      <family val="2"/>
    </font>
    <font>
      <sz val="10"/>
      <color indexed="8"/>
      <name val="Arial"/>
      <family val="2"/>
    </font>
    <font>
      <sz val="10"/>
      <color indexed="16"/>
      <name val="Arial"/>
      <family val="2"/>
    </font>
    <font>
      <sz val="10"/>
      <color indexed="8"/>
      <name val="Arial"/>
      <family val="2"/>
    </font>
    <font>
      <u/>
      <sz val="10"/>
      <color theme="11"/>
      <name val="Arial"/>
      <family val="2"/>
    </font>
    <font>
      <u/>
      <sz val="10"/>
      <color theme="10"/>
      <name val="Arial"/>
      <family val="2"/>
    </font>
    <font>
      <sz val="10"/>
      <name val="Arial"/>
      <family val="2"/>
    </font>
  </fonts>
  <fills count="14">
    <fill>
      <patternFill patternType="none"/>
    </fill>
    <fill>
      <patternFill patternType="gray125"/>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rgb="FFFFC7CE"/>
        <bgColor indexed="64"/>
      </patternFill>
    </fill>
    <fill>
      <patternFill patternType="solid">
        <fgColor rgb="FFFFFF99"/>
        <bgColor indexed="64"/>
      </patternFill>
    </fill>
    <fill>
      <patternFill patternType="solid">
        <fgColor rgb="FFC6EFCE"/>
        <bgColor indexed="64"/>
      </patternFill>
    </fill>
    <fill>
      <patternFill patternType="solid">
        <fgColor rgb="FFFFC7CE"/>
        <bgColor indexed="64"/>
      </patternFill>
    </fill>
    <fill>
      <patternFill patternType="solid">
        <fgColor indexed="55"/>
        <bgColor indexed="64"/>
      </patternFill>
    </fill>
    <fill>
      <patternFill patternType="solid">
        <fgColor indexed="43"/>
        <bgColor indexed="64"/>
      </patternFill>
    </fill>
    <fill>
      <patternFill patternType="solid">
        <fgColor theme="0" tint="-0.14999847407452621"/>
        <bgColor indexed="64"/>
      </patternFill>
    </fill>
    <fill>
      <patternFill patternType="solid">
        <fgColor rgb="FFFFFF99"/>
        <bgColor rgb="FF000000"/>
      </patternFill>
    </fill>
    <fill>
      <patternFill patternType="solid">
        <fgColor theme="0" tint="-0.14999847407452621"/>
        <bgColor rgb="FF000000"/>
      </patternFill>
    </fill>
  </fills>
  <borders count="44">
    <border>
      <left/>
      <right/>
      <top/>
      <bottom/>
      <diagonal/>
    </border>
    <border>
      <left style="thin">
        <color rgb="FF000000"/>
      </left>
      <right style="thin">
        <color rgb="FF000000"/>
      </right>
      <top style="thin">
        <color auto="1"/>
      </top>
      <bottom style="thin">
        <color auto="1"/>
      </bottom>
      <diagonal/>
    </border>
    <border>
      <left style="thin">
        <color rgb="FF000000"/>
      </left>
      <right style="thin">
        <color rgb="FF000000"/>
      </right>
      <top style="thin">
        <color rgb="FF000000"/>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indexed="8"/>
      </bottom>
      <diagonal/>
    </border>
    <border>
      <left/>
      <right/>
      <top/>
      <bottom style="thin">
        <color indexed="8"/>
      </bottom>
      <diagonal/>
    </border>
    <border>
      <left style="thin">
        <color auto="1"/>
      </left>
      <right style="thin">
        <color indexed="8"/>
      </right>
      <top style="thin">
        <color auto="1"/>
      </top>
      <bottom style="thin">
        <color auto="1"/>
      </bottom>
      <diagonal/>
    </border>
    <border>
      <left style="thin">
        <color indexed="8"/>
      </left>
      <right style="thin">
        <color indexed="8"/>
      </right>
      <top style="thin">
        <color auto="1"/>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auto="1"/>
      </right>
      <top style="thin">
        <color auto="1"/>
      </top>
      <bottom style="thin">
        <color auto="1"/>
      </bottom>
      <diagonal/>
    </border>
    <border>
      <left style="thin">
        <color indexed="8"/>
      </left>
      <right style="thin">
        <color indexed="8"/>
      </right>
      <top style="thin">
        <color auto="1"/>
      </top>
      <bottom style="thin">
        <color auto="1"/>
      </bottom>
      <diagonal/>
    </border>
    <border>
      <left style="thin">
        <color indexed="8"/>
      </left>
      <right style="thin">
        <color indexed="8"/>
      </right>
      <top/>
      <bottom style="thin">
        <color auto="1"/>
      </bottom>
      <diagonal/>
    </border>
    <border>
      <left style="thin">
        <color auto="1"/>
      </left>
      <right style="thin">
        <color auto="1"/>
      </right>
      <top style="thin">
        <color auto="1"/>
      </top>
      <bottom/>
      <diagonal/>
    </border>
    <border>
      <left style="thin">
        <color auto="1"/>
      </left>
      <right style="thin">
        <color indexed="8"/>
      </right>
      <top style="thin">
        <color auto="1"/>
      </top>
      <bottom/>
      <diagonal/>
    </border>
    <border>
      <left style="thin">
        <color indexed="8"/>
      </left>
      <right style="thin">
        <color indexed="8"/>
      </right>
      <top style="thin">
        <color auto="1"/>
      </top>
      <bottom/>
      <diagonal/>
    </border>
    <border>
      <left style="thin">
        <color indexed="8"/>
      </left>
      <right/>
      <top/>
      <bottom style="thin">
        <color auto="1"/>
      </bottom>
      <diagonal/>
    </border>
    <border>
      <left style="thin">
        <color indexed="8"/>
      </left>
      <right/>
      <top style="thin">
        <color auto="1"/>
      </top>
      <bottom/>
      <diagonal/>
    </border>
    <border>
      <left/>
      <right style="thin">
        <color indexed="8"/>
      </right>
      <top style="thin">
        <color auto="1"/>
      </top>
      <bottom style="thin">
        <color auto="1"/>
      </bottom>
      <diagonal/>
    </border>
    <border>
      <left/>
      <right style="thin">
        <color indexed="8"/>
      </right>
      <top style="thin">
        <color auto="1"/>
      </top>
      <bottom style="thin">
        <color indexed="8"/>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s>
  <cellStyleXfs count="60">
    <xf numFmtId="0" fontId="0"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alignment vertical="top"/>
      <protection locked="0"/>
    </xf>
  </cellStyleXfs>
  <cellXfs count="154">
    <xf numFmtId="0" fontId="0" fillId="0" borderId="0" xfId="0" applyAlignment="1">
      <alignment wrapText="1"/>
    </xf>
    <xf numFmtId="0" fontId="8" fillId="9" borderId="24" xfId="0" applyFont="1" applyFill="1" applyBorder="1" applyAlignment="1">
      <alignment horizontal="center" vertical="center" wrapText="1"/>
    </xf>
    <xf numFmtId="0" fontId="8" fillId="9" borderId="1" xfId="0" applyNumberFormat="1" applyFont="1" applyFill="1" applyBorder="1" applyAlignment="1">
      <alignment horizontal="center" vertical="center" wrapText="1"/>
    </xf>
    <xf numFmtId="0" fontId="8" fillId="9" borderId="13" xfId="0" applyFont="1" applyFill="1" applyBorder="1" applyAlignment="1">
      <alignment horizontal="center" vertical="center" wrapText="1"/>
    </xf>
    <xf numFmtId="164" fontId="8" fillId="9" borderId="2" xfId="0" applyNumberFormat="1" applyFont="1" applyFill="1" applyBorder="1" applyAlignment="1">
      <alignment horizontal="center" vertical="center" wrapText="1"/>
    </xf>
    <xf numFmtId="0" fontId="7" fillId="0" borderId="0" xfId="0" applyFont="1" applyFill="1" applyAlignment="1">
      <alignment vertical="center"/>
    </xf>
    <xf numFmtId="0" fontId="3" fillId="0" borderId="26" xfId="0" applyFont="1" applyFill="1" applyBorder="1" applyAlignment="1">
      <alignment horizontal="center" vertical="center"/>
    </xf>
    <xf numFmtId="0" fontId="1" fillId="0" borderId="26" xfId="0" applyFont="1" applyFill="1" applyBorder="1" applyAlignment="1">
      <alignment vertical="center"/>
    </xf>
    <xf numFmtId="0" fontId="1" fillId="0" borderId="0" xfId="0" applyFont="1" applyFill="1" applyAlignment="1">
      <alignment vertical="center"/>
    </xf>
    <xf numFmtId="0" fontId="1" fillId="0" borderId="26" xfId="0" applyFont="1" applyFill="1" applyBorder="1" applyAlignment="1">
      <alignment horizontal="center" vertical="center"/>
    </xf>
    <xf numFmtId="0" fontId="2" fillId="0" borderId="26" xfId="0" applyFont="1" applyFill="1" applyBorder="1" applyAlignment="1">
      <alignment horizontal="center" vertical="center" wrapText="1"/>
    </xf>
    <xf numFmtId="0" fontId="9" fillId="0" borderId="0" xfId="0" applyFont="1" applyFill="1" applyAlignment="1">
      <alignment vertical="center" wrapText="1"/>
    </xf>
    <xf numFmtId="0" fontId="9" fillId="10" borderId="26" xfId="0" applyFont="1" applyFill="1" applyBorder="1" applyAlignment="1">
      <alignment horizontal="center" vertical="center"/>
    </xf>
    <xf numFmtId="0" fontId="2" fillId="10" borderId="26" xfId="0" applyFont="1" applyFill="1" applyBorder="1" applyAlignment="1">
      <alignment vertical="center"/>
    </xf>
    <xf numFmtId="0" fontId="9" fillId="0" borderId="26" xfId="0" applyFont="1" applyFill="1" applyBorder="1" applyAlignment="1">
      <alignment vertical="center"/>
    </xf>
    <xf numFmtId="49" fontId="9" fillId="10" borderId="26" xfId="0" applyNumberFormat="1" applyFont="1" applyFill="1" applyBorder="1" applyAlignment="1">
      <alignment horizontal="center" vertical="center"/>
    </xf>
    <xf numFmtId="0" fontId="8" fillId="9" borderId="34" xfId="0" applyFont="1" applyFill="1" applyBorder="1" applyAlignment="1">
      <alignment horizontal="center" vertical="center" wrapText="1"/>
    </xf>
    <xf numFmtId="164" fontId="8" fillId="9" borderId="34" xfId="0" applyNumberFormat="1" applyFont="1" applyFill="1" applyBorder="1" applyAlignment="1">
      <alignment horizontal="center" vertical="center" wrapText="1"/>
    </xf>
    <xf numFmtId="0" fontId="1" fillId="0" borderId="11" xfId="0" applyFont="1" applyFill="1" applyBorder="1" applyAlignment="1">
      <alignment vertical="center"/>
    </xf>
    <xf numFmtId="0" fontId="8" fillId="9" borderId="26" xfId="0" applyFont="1" applyFill="1" applyBorder="1" applyAlignment="1">
      <alignment horizontal="center" vertical="center" wrapText="1"/>
    </xf>
    <xf numFmtId="164" fontId="8" fillId="9" borderId="33" xfId="0" applyNumberFormat="1" applyFont="1" applyFill="1" applyBorder="1" applyAlignment="1">
      <alignment horizontal="center" vertical="center" wrapText="1"/>
    </xf>
    <xf numFmtId="0" fontId="2" fillId="0" borderId="0" xfId="0" applyFont="1" applyFill="1" applyAlignment="1">
      <alignment vertical="center" wrapText="1"/>
    </xf>
    <xf numFmtId="164" fontId="2" fillId="0" borderId="0" xfId="0" applyNumberFormat="1" applyFont="1" applyFill="1" applyAlignment="1">
      <alignment vertical="center" wrapText="1"/>
    </xf>
    <xf numFmtId="0" fontId="3" fillId="0" borderId="26" xfId="0" applyFont="1" applyFill="1" applyBorder="1" applyAlignment="1">
      <alignment vertical="center"/>
    </xf>
    <xf numFmtId="164" fontId="3" fillId="0" borderId="26" xfId="0" applyNumberFormat="1" applyFont="1" applyFill="1" applyBorder="1" applyAlignment="1">
      <alignment horizontal="center" vertical="center"/>
    </xf>
    <xf numFmtId="0" fontId="3" fillId="0" borderId="11" xfId="0" applyFont="1" applyFill="1" applyBorder="1" applyAlignment="1">
      <alignment vertical="center"/>
    </xf>
    <xf numFmtId="164" fontId="3" fillId="0" borderId="11" xfId="0" applyNumberFormat="1" applyFont="1" applyFill="1" applyBorder="1" applyAlignment="1">
      <alignment vertical="center"/>
    </xf>
    <xf numFmtId="0" fontId="3" fillId="0" borderId="0" xfId="0" applyFont="1" applyFill="1" applyAlignment="1">
      <alignment vertical="center"/>
    </xf>
    <xf numFmtId="0" fontId="3" fillId="10" borderId="26" xfId="0" applyFont="1" applyFill="1" applyBorder="1" applyAlignment="1">
      <alignment horizontal="center" vertical="center"/>
    </xf>
    <xf numFmtId="0" fontId="4" fillId="0" borderId="0" xfId="0" applyFont="1" applyFill="1" applyAlignment="1">
      <alignment vertical="center"/>
    </xf>
    <xf numFmtId="0" fontId="6" fillId="10" borderId="26" xfId="0" applyFont="1" applyFill="1" applyBorder="1" applyAlignment="1">
      <alignment horizontal="center" vertical="center"/>
    </xf>
    <xf numFmtId="0" fontId="10" fillId="0" borderId="0" xfId="0" applyFont="1" applyFill="1" applyAlignment="1">
      <alignment vertical="center" wrapText="1"/>
    </xf>
    <xf numFmtId="0" fontId="2" fillId="0" borderId="14" xfId="0" applyFont="1" applyFill="1" applyBorder="1" applyAlignment="1">
      <alignment vertical="center" wrapText="1"/>
    </xf>
    <xf numFmtId="0" fontId="1" fillId="0" borderId="16" xfId="0" applyFont="1" applyFill="1" applyBorder="1" applyAlignment="1">
      <alignment vertical="center"/>
    </xf>
    <xf numFmtId="164" fontId="1" fillId="0" borderId="11" xfId="0" applyNumberFormat="1" applyFont="1" applyFill="1" applyBorder="1" applyAlignment="1">
      <alignment vertical="center"/>
    </xf>
    <xf numFmtId="0" fontId="10" fillId="0" borderId="0" xfId="0" applyFont="1" applyFill="1" applyAlignment="1">
      <alignment vertical="center"/>
    </xf>
    <xf numFmtId="0" fontId="10" fillId="0" borderId="18" xfId="0" applyFont="1" applyFill="1" applyBorder="1" applyAlignment="1">
      <alignment horizontal="center" vertical="center"/>
    </xf>
    <xf numFmtId="164" fontId="10" fillId="0" borderId="18" xfId="0" applyNumberFormat="1" applyFont="1" applyFill="1" applyBorder="1" applyAlignment="1">
      <alignment horizontal="center" vertical="center"/>
    </xf>
    <xf numFmtId="0" fontId="10" fillId="6" borderId="18" xfId="0" applyFont="1" applyFill="1" applyBorder="1" applyAlignment="1">
      <alignment horizontal="center" vertical="center"/>
    </xf>
    <xf numFmtId="164" fontId="10" fillId="6" borderId="18" xfId="0" applyNumberFormat="1" applyFont="1" applyFill="1" applyBorder="1" applyAlignment="1">
      <alignment horizontal="center" vertical="center"/>
    </xf>
    <xf numFmtId="164" fontId="1" fillId="0" borderId="26" xfId="0" applyNumberFormat="1" applyFont="1" applyFill="1" applyBorder="1" applyAlignment="1">
      <alignment horizontal="center" vertical="center"/>
    </xf>
    <xf numFmtId="0" fontId="1" fillId="0" borderId="0" xfId="0" applyFont="1" applyAlignment="1"/>
    <xf numFmtId="0" fontId="11" fillId="2" borderId="5" xfId="0" applyFont="1" applyFill="1" applyBorder="1" applyAlignment="1"/>
    <xf numFmtId="0" fontId="11" fillId="7" borderId="23" xfId="0" applyFont="1" applyFill="1" applyBorder="1" applyAlignment="1">
      <alignment horizontal="right"/>
    </xf>
    <xf numFmtId="0" fontId="12" fillId="0" borderId="14" xfId="0" applyFont="1" applyBorder="1" applyAlignment="1"/>
    <xf numFmtId="0" fontId="12" fillId="0" borderId="0" xfId="0" applyFont="1" applyAlignment="1"/>
    <xf numFmtId="0" fontId="12" fillId="0" borderId="19" xfId="0" applyFont="1" applyBorder="1" applyAlignment="1"/>
    <xf numFmtId="0" fontId="13" fillId="3" borderId="7" xfId="0" applyFont="1" applyFill="1" applyBorder="1" applyAlignment="1"/>
    <xf numFmtId="0" fontId="14" fillId="0" borderId="14" xfId="0" applyFont="1" applyBorder="1" applyAlignment="1"/>
    <xf numFmtId="0" fontId="14" fillId="0" borderId="0" xfId="0" applyFont="1" applyAlignment="1"/>
    <xf numFmtId="0" fontId="14" fillId="0" borderId="19" xfId="0" applyFont="1" applyBorder="1" applyAlignment="1"/>
    <xf numFmtId="0" fontId="15" fillId="5" borderId="15" xfId="0" applyFont="1" applyFill="1" applyBorder="1" applyAlignment="1">
      <alignment vertical="center"/>
    </xf>
    <xf numFmtId="164" fontId="15" fillId="4" borderId="12" xfId="0" applyNumberFormat="1" applyFont="1" applyFill="1" applyBorder="1" applyAlignment="1">
      <alignment vertical="center"/>
    </xf>
    <xf numFmtId="0" fontId="16" fillId="0" borderId="14" xfId="0" applyFont="1" applyBorder="1" applyAlignment="1"/>
    <xf numFmtId="0" fontId="16" fillId="0" borderId="0" xfId="0" applyFont="1" applyAlignment="1"/>
    <xf numFmtId="0" fontId="15" fillId="8" borderId="25" xfId="0" applyFont="1" applyFill="1" applyBorder="1" applyAlignment="1"/>
    <xf numFmtId="0" fontId="8" fillId="9" borderId="38" xfId="0" applyFont="1" applyFill="1" applyBorder="1" applyAlignment="1">
      <alignment horizontal="center" vertical="center" wrapText="1"/>
    </xf>
    <xf numFmtId="0" fontId="3" fillId="11" borderId="26" xfId="0" applyFont="1" applyFill="1" applyBorder="1" applyAlignment="1">
      <alignment horizontal="center" vertical="center"/>
    </xf>
    <xf numFmtId="0" fontId="6" fillId="11" borderId="26" xfId="0" applyFont="1" applyFill="1" applyBorder="1" applyAlignment="1">
      <alignment horizontal="center" vertical="center"/>
    </xf>
    <xf numFmtId="164" fontId="3" fillId="11" borderId="26" xfId="0" applyNumberFormat="1" applyFont="1" applyFill="1" applyBorder="1" applyAlignment="1">
      <alignment horizontal="center" vertical="center"/>
    </xf>
    <xf numFmtId="0" fontId="10" fillId="11" borderId="26" xfId="0" applyFont="1" applyFill="1" applyBorder="1" applyAlignment="1">
      <alignment horizontal="center" vertical="center"/>
    </xf>
    <xf numFmtId="164" fontId="10" fillId="11" borderId="26" xfId="0" applyNumberFormat="1" applyFont="1" applyFill="1" applyBorder="1" applyAlignment="1">
      <alignment horizontal="center" vertical="center"/>
    </xf>
    <xf numFmtId="164" fontId="10" fillId="11" borderId="17" xfId="0" applyNumberFormat="1" applyFont="1" applyFill="1" applyBorder="1" applyAlignment="1">
      <alignment horizontal="center" vertical="center"/>
    </xf>
    <xf numFmtId="0" fontId="3" fillId="0" borderId="26" xfId="0" applyFont="1" applyFill="1" applyBorder="1" applyAlignment="1">
      <alignment horizontal="left" vertical="center"/>
    </xf>
    <xf numFmtId="0" fontId="10" fillId="0" borderId="18" xfId="0" applyFont="1" applyFill="1" applyBorder="1" applyAlignment="1">
      <alignment horizontal="left" vertical="center"/>
    </xf>
    <xf numFmtId="0" fontId="8" fillId="10" borderId="26" xfId="0" applyFont="1" applyFill="1" applyBorder="1" applyAlignment="1">
      <alignment horizontal="left" vertical="center"/>
    </xf>
    <xf numFmtId="0" fontId="9" fillId="0" borderId="26" xfId="0" applyNumberFormat="1" applyFont="1" applyFill="1" applyBorder="1" applyAlignment="1">
      <alignment horizontal="left" vertical="center"/>
    </xf>
    <xf numFmtId="0" fontId="9" fillId="0" borderId="26" xfId="0" applyFont="1" applyFill="1" applyBorder="1" applyAlignment="1">
      <alignment horizontal="center" vertical="center"/>
    </xf>
    <xf numFmtId="164" fontId="9" fillId="0" borderId="26" xfId="0" applyNumberFormat="1" applyFont="1" applyFill="1" applyBorder="1" applyAlignment="1">
      <alignment horizontal="center" vertical="center"/>
    </xf>
    <xf numFmtId="164" fontId="9" fillId="10" borderId="26" xfId="0" applyNumberFormat="1" applyFont="1" applyFill="1" applyBorder="1" applyAlignment="1">
      <alignment horizontal="center" vertical="center"/>
    </xf>
    <xf numFmtId="0" fontId="9" fillId="11" borderId="21" xfId="0" applyFont="1" applyFill="1" applyBorder="1" applyAlignment="1">
      <alignment horizontal="center" vertical="center"/>
    </xf>
    <xf numFmtId="164" fontId="9" fillId="11" borderId="3" xfId="0" applyNumberFormat="1" applyFont="1" applyFill="1" applyBorder="1" applyAlignment="1">
      <alignment horizontal="center" vertical="center"/>
    </xf>
    <xf numFmtId="164" fontId="9" fillId="11" borderId="20" xfId="0" applyNumberFormat="1" applyFont="1" applyFill="1" applyBorder="1" applyAlignment="1">
      <alignment horizontal="center" vertical="center"/>
    </xf>
    <xf numFmtId="0" fontId="9" fillId="0" borderId="0" xfId="0" applyFont="1" applyFill="1" applyAlignment="1">
      <alignment vertical="center"/>
    </xf>
    <xf numFmtId="0" fontId="8" fillId="0" borderId="9" xfId="0" applyFont="1" applyFill="1" applyBorder="1" applyAlignment="1">
      <alignment vertical="center" wrapText="1"/>
    </xf>
    <xf numFmtId="0" fontId="8" fillId="0" borderId="9"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0" xfId="0" applyFont="1" applyFill="1" applyAlignment="1">
      <alignment horizontal="center" vertical="center" wrapText="1"/>
    </xf>
    <xf numFmtId="0" fontId="0" fillId="0" borderId="0" xfId="0" applyFont="1" applyAlignment="1">
      <alignment wrapText="1"/>
    </xf>
    <xf numFmtId="0" fontId="9" fillId="0" borderId="4" xfId="0" applyFont="1" applyFill="1" applyBorder="1" applyAlignment="1">
      <alignment vertical="center" wrapText="1"/>
    </xf>
    <xf numFmtId="0" fontId="9" fillId="0" borderId="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0" borderId="8" xfId="0" applyFont="1" applyFill="1" applyBorder="1" applyAlignment="1">
      <alignment vertical="center" wrapText="1"/>
    </xf>
    <xf numFmtId="0" fontId="9" fillId="0" borderId="8" xfId="0" applyFont="1" applyFill="1" applyBorder="1" applyAlignment="1">
      <alignment horizontal="center" vertical="center" wrapText="1"/>
    </xf>
    <xf numFmtId="0" fontId="9" fillId="0" borderId="8" xfId="0" applyFont="1" applyFill="1" applyBorder="1" applyAlignment="1">
      <alignment horizontal="left" vertical="center" wrapText="1"/>
    </xf>
    <xf numFmtId="0" fontId="6" fillId="0" borderId="8" xfId="0" applyFont="1" applyFill="1" applyBorder="1" applyAlignment="1">
      <alignment horizontal="center" vertical="center" wrapText="1"/>
    </xf>
    <xf numFmtId="164" fontId="9" fillId="0" borderId="42" xfId="0" applyNumberFormat="1" applyFont="1" applyBorder="1" applyAlignment="1">
      <alignment horizontal="center" vertical="center"/>
    </xf>
    <xf numFmtId="0" fontId="9" fillId="0" borderId="42" xfId="0" applyFont="1" applyBorder="1" applyAlignment="1">
      <alignment horizontal="center" vertical="center"/>
    </xf>
    <xf numFmtId="0" fontId="9" fillId="10" borderId="26" xfId="0" applyFont="1" applyFill="1" applyBorder="1" applyAlignment="1">
      <alignment horizontal="center" vertical="center" wrapText="1"/>
    </xf>
    <xf numFmtId="164" fontId="9" fillId="0" borderId="26" xfId="0" applyNumberFormat="1" applyFont="1" applyFill="1" applyBorder="1" applyAlignment="1">
      <alignment horizontal="center" vertical="center" wrapText="1"/>
    </xf>
    <xf numFmtId="0" fontId="9" fillId="0" borderId="26" xfId="0" applyFont="1" applyFill="1" applyBorder="1" applyAlignment="1">
      <alignment horizontal="center" vertical="center" wrapText="1"/>
    </xf>
    <xf numFmtId="0" fontId="8" fillId="10" borderId="26" xfId="0" applyFont="1" applyFill="1" applyBorder="1" applyAlignment="1">
      <alignment vertical="center"/>
    </xf>
    <xf numFmtId="0" fontId="9" fillId="0" borderId="40" xfId="0" applyFont="1" applyFill="1" applyBorder="1" applyAlignment="1">
      <alignment vertical="center"/>
    </xf>
    <xf numFmtId="0" fontId="9" fillId="0" borderId="33" xfId="0" applyFont="1" applyFill="1" applyBorder="1" applyAlignment="1">
      <alignment vertical="center"/>
    </xf>
    <xf numFmtId="0" fontId="9" fillId="0" borderId="32" xfId="0" applyFont="1" applyFill="1" applyBorder="1" applyAlignment="1">
      <alignment horizontal="center" vertical="center"/>
    </xf>
    <xf numFmtId="0" fontId="9" fillId="12" borderId="26" xfId="0" applyFont="1" applyFill="1" applyBorder="1" applyAlignment="1">
      <alignment horizontal="center" vertical="center"/>
    </xf>
    <xf numFmtId="49" fontId="9" fillId="12" borderId="42" xfId="0" applyNumberFormat="1" applyFont="1" applyFill="1" applyBorder="1" applyAlignment="1">
      <alignment horizontal="center" vertical="center"/>
    </xf>
    <xf numFmtId="0" fontId="8" fillId="10" borderId="29" xfId="0" applyFont="1" applyFill="1" applyBorder="1" applyAlignment="1">
      <alignment vertical="center"/>
    </xf>
    <xf numFmtId="0" fontId="9" fillId="0" borderId="30" xfId="0" applyFont="1" applyFill="1" applyBorder="1" applyAlignment="1">
      <alignment vertical="center"/>
    </xf>
    <xf numFmtId="0" fontId="9" fillId="0" borderId="41" xfId="0" applyFont="1" applyFill="1" applyBorder="1" applyAlignment="1">
      <alignment vertical="center"/>
    </xf>
    <xf numFmtId="0" fontId="9" fillId="13" borderId="42" xfId="0" applyFont="1" applyFill="1" applyBorder="1" applyAlignment="1">
      <alignment horizontal="center" vertical="center"/>
    </xf>
    <xf numFmtId="164" fontId="9" fillId="11" borderId="42" xfId="0" applyNumberFormat="1" applyFont="1" applyFill="1" applyBorder="1" applyAlignment="1">
      <alignment horizontal="center" vertical="center"/>
    </xf>
    <xf numFmtId="0" fontId="9" fillId="11" borderId="42" xfId="0" applyFont="1" applyFill="1" applyBorder="1" applyAlignment="1">
      <alignment horizontal="center" vertical="center"/>
    </xf>
    <xf numFmtId="0" fontId="9" fillId="11" borderId="26" xfId="0" applyFont="1" applyFill="1" applyBorder="1" applyAlignment="1">
      <alignment horizontal="center" vertical="center"/>
    </xf>
    <xf numFmtId="164" fontId="9" fillId="11" borderId="26" xfId="0" applyNumberFormat="1" applyFont="1" applyFill="1" applyBorder="1" applyAlignment="1">
      <alignment horizontal="center" vertical="center"/>
    </xf>
    <xf numFmtId="0" fontId="9" fillId="11" borderId="26" xfId="0" applyFont="1" applyFill="1" applyBorder="1" applyAlignment="1">
      <alignment horizontal="center" vertical="center" wrapText="1"/>
    </xf>
    <xf numFmtId="164" fontId="9" fillId="11" borderId="26" xfId="0" applyNumberFormat="1" applyFont="1" applyFill="1" applyBorder="1" applyAlignment="1">
      <alignment horizontal="center" vertical="center" wrapText="1"/>
    </xf>
    <xf numFmtId="49" fontId="9" fillId="11" borderId="26" xfId="0" applyNumberFormat="1" applyFont="1" applyFill="1" applyBorder="1" applyAlignment="1">
      <alignment horizontal="center" vertical="center" wrapText="1"/>
    </xf>
    <xf numFmtId="0" fontId="9" fillId="6" borderId="26" xfId="0" applyFont="1" applyFill="1" applyBorder="1" applyAlignment="1">
      <alignment horizontal="center" vertical="center"/>
    </xf>
    <xf numFmtId="0" fontId="9" fillId="0" borderId="31" xfId="0" applyFont="1" applyFill="1" applyBorder="1" applyAlignment="1">
      <alignment horizontal="center" vertical="center"/>
    </xf>
    <xf numFmtId="49" fontId="9" fillId="11" borderId="42" xfId="0" applyNumberFormat="1" applyFont="1" applyFill="1" applyBorder="1" applyAlignment="1">
      <alignment horizontal="center" vertical="center" wrapText="1"/>
    </xf>
    <xf numFmtId="0" fontId="9" fillId="11" borderId="35" xfId="0" applyFont="1" applyFill="1" applyBorder="1" applyAlignment="1">
      <alignment horizontal="center" vertical="center"/>
    </xf>
    <xf numFmtId="0" fontId="8" fillId="0" borderId="26" xfId="0" applyFont="1" applyFill="1" applyBorder="1" applyAlignment="1">
      <alignment vertical="center" wrapText="1"/>
    </xf>
    <xf numFmtId="0" fontId="8" fillId="0" borderId="26" xfId="0" applyFont="1" applyFill="1" applyBorder="1" applyAlignment="1">
      <alignment horizontal="center" vertical="center" wrapText="1"/>
    </xf>
    <xf numFmtId="0" fontId="9" fillId="0" borderId="22" xfId="0" applyFont="1" applyFill="1" applyBorder="1" applyAlignment="1">
      <alignment vertical="center" wrapText="1"/>
    </xf>
    <xf numFmtId="164" fontId="9" fillId="0" borderId="0" xfId="0" applyNumberFormat="1" applyFont="1" applyFill="1" applyAlignment="1">
      <alignment vertical="center" wrapText="1"/>
    </xf>
    <xf numFmtId="0" fontId="9" fillId="0" borderId="27" xfId="0" applyFont="1" applyFill="1" applyBorder="1" applyAlignment="1">
      <alignment vertical="center"/>
    </xf>
    <xf numFmtId="0" fontId="9" fillId="0" borderId="28" xfId="0" applyFont="1" applyFill="1" applyBorder="1" applyAlignment="1">
      <alignment vertical="center"/>
    </xf>
    <xf numFmtId="164" fontId="9" fillId="0" borderId="28" xfId="0" applyNumberFormat="1" applyFont="1" applyFill="1" applyBorder="1" applyAlignment="1">
      <alignment vertical="center"/>
    </xf>
    <xf numFmtId="0" fontId="9" fillId="0" borderId="11" xfId="0" applyFont="1" applyFill="1" applyBorder="1" applyAlignment="1">
      <alignment vertical="center"/>
    </xf>
    <xf numFmtId="164" fontId="9" fillId="11" borderId="36" xfId="0" applyNumberFormat="1" applyFont="1" applyFill="1" applyBorder="1" applyAlignment="1">
      <alignment horizontal="center" vertical="center"/>
    </xf>
    <xf numFmtId="164" fontId="9" fillId="11" borderId="37" xfId="0" applyNumberFormat="1" applyFont="1" applyFill="1" applyBorder="1" applyAlignment="1">
      <alignment horizontal="center" vertical="center"/>
    </xf>
    <xf numFmtId="0" fontId="9" fillId="11" borderId="37" xfId="0" applyFont="1" applyFill="1" applyBorder="1" applyAlignment="1">
      <alignment horizontal="center" vertical="center"/>
    </xf>
    <xf numFmtId="164" fontId="9" fillId="11" borderId="39" xfId="0" applyNumberFormat="1" applyFont="1" applyFill="1" applyBorder="1" applyAlignment="1">
      <alignment horizontal="center" vertical="center"/>
    </xf>
    <xf numFmtId="0" fontId="18" fillId="0" borderId="26" xfId="59" applyFill="1" applyBorder="1" applyAlignment="1" applyProtection="1">
      <alignment vertical="center"/>
    </xf>
    <xf numFmtId="0" fontId="18" fillId="0" borderId="20" xfId="59" applyFill="1" applyBorder="1" applyAlignment="1" applyProtection="1">
      <alignment vertical="center"/>
    </xf>
    <xf numFmtId="0" fontId="18" fillId="11" borderId="26" xfId="59" applyFill="1" applyBorder="1" applyAlignment="1" applyProtection="1">
      <alignment horizontal="left" vertical="center"/>
    </xf>
    <xf numFmtId="0" fontId="18" fillId="0" borderId="0" xfId="59" applyFill="1" applyAlignment="1" applyProtection="1">
      <alignment vertical="center"/>
    </xf>
    <xf numFmtId="0" fontId="18" fillId="0" borderId="26" xfId="59" applyFill="1" applyBorder="1" applyAlignment="1" applyProtection="1">
      <alignment horizontal="left" vertical="center"/>
    </xf>
    <xf numFmtId="0" fontId="18" fillId="11" borderId="26" xfId="59" applyFill="1" applyBorder="1" applyAlignment="1" applyProtection="1"/>
    <xf numFmtId="0" fontId="18" fillId="11" borderId="26" xfId="59" applyFill="1" applyBorder="1" applyAlignment="1" applyProtection="1">
      <alignment vertical="center"/>
    </xf>
    <xf numFmtId="0" fontId="18" fillId="11" borderId="21" xfId="59" applyFill="1" applyBorder="1" applyAlignment="1" applyProtection="1">
      <alignment vertical="center"/>
    </xf>
    <xf numFmtId="0" fontId="18" fillId="0" borderId="26" xfId="59" applyBorder="1" applyAlignment="1" applyProtection="1">
      <alignment vertical="center"/>
    </xf>
    <xf numFmtId="0" fontId="18" fillId="11" borderId="43" xfId="59" applyFill="1" applyBorder="1" applyAlignment="1" applyProtection="1">
      <alignment horizontal="left" vertical="center"/>
    </xf>
    <xf numFmtId="0" fontId="18" fillId="11" borderId="20" xfId="59" applyFill="1" applyBorder="1" applyAlignment="1" applyProtection="1">
      <alignment vertical="center"/>
    </xf>
    <xf numFmtId="0" fontId="19" fillId="10" borderId="26" xfId="0" applyFont="1" applyFill="1" applyBorder="1" applyAlignment="1">
      <alignment horizontal="center" vertical="center"/>
    </xf>
    <xf numFmtId="49" fontId="19" fillId="10" borderId="26" xfId="0" applyNumberFormat="1" applyFont="1" applyFill="1" applyBorder="1" applyAlignment="1">
      <alignment horizontal="center" vertical="center"/>
    </xf>
    <xf numFmtId="0" fontId="19" fillId="0" borderId="26" xfId="0" applyFont="1" applyFill="1" applyBorder="1" applyAlignment="1">
      <alignment vertical="center"/>
    </xf>
    <xf numFmtId="0" fontId="19" fillId="11" borderId="21" xfId="0" applyFont="1" applyFill="1" applyBorder="1" applyAlignment="1">
      <alignment horizontal="center" vertical="center"/>
    </xf>
    <xf numFmtId="0" fontId="19" fillId="0" borderId="41" xfId="0" applyFont="1" applyFill="1" applyBorder="1" applyAlignment="1">
      <alignment vertical="center"/>
    </xf>
    <xf numFmtId="0" fontId="18" fillId="0" borderId="0" xfId="59" applyAlignment="1" applyProtection="1"/>
    <xf numFmtId="0" fontId="18" fillId="0" borderId="26" xfId="59" applyBorder="1" applyAlignment="1" applyProtection="1"/>
    <xf numFmtId="0" fontId="18" fillId="10" borderId="26" xfId="59" applyFill="1" applyBorder="1" applyAlignment="1" applyProtection="1">
      <alignment horizontal="center" vertical="center"/>
    </xf>
    <xf numFmtId="0" fontId="18" fillId="11" borderId="26" xfId="59" applyNumberFormat="1" applyFill="1" applyBorder="1" applyAlignment="1" applyProtection="1">
      <alignment horizontal="left" vertical="center"/>
    </xf>
    <xf numFmtId="0" fontId="19" fillId="11" borderId="35" xfId="0" applyFont="1" applyFill="1" applyBorder="1" applyAlignment="1">
      <alignment horizontal="center" vertical="center"/>
    </xf>
    <xf numFmtId="49" fontId="19" fillId="11" borderId="26" xfId="0" applyNumberFormat="1" applyFont="1" applyFill="1" applyBorder="1" applyAlignment="1">
      <alignment horizontal="center" vertical="center"/>
    </xf>
    <xf numFmtId="0" fontId="19" fillId="13" borderId="26" xfId="0" applyFont="1" applyFill="1" applyBorder="1" applyAlignment="1">
      <alignment horizontal="center" vertical="center"/>
    </xf>
    <xf numFmtId="0" fontId="19" fillId="11" borderId="26" xfId="0" applyFont="1" applyFill="1" applyBorder="1" applyAlignment="1">
      <alignment horizontal="center" vertical="center"/>
    </xf>
    <xf numFmtId="0" fontId="19" fillId="11" borderId="26" xfId="0" applyFont="1" applyFill="1" applyBorder="1" applyAlignment="1">
      <alignment horizontal="center" vertical="center" wrapText="1"/>
    </xf>
    <xf numFmtId="0" fontId="1" fillId="0" borderId="11" xfId="0" applyFont="1" applyBorder="1" applyAlignment="1">
      <alignment vertical="center" wrapText="1"/>
    </xf>
    <xf numFmtId="0" fontId="12" fillId="0" borderId="11" xfId="0" applyFont="1" applyBorder="1" applyAlignment="1">
      <alignment vertical="center" wrapText="1"/>
    </xf>
    <xf numFmtId="0" fontId="14" fillId="0" borderId="11" xfId="0" applyFont="1" applyBorder="1" applyAlignment="1">
      <alignment vertical="center" wrapText="1"/>
    </xf>
  </cellXfs>
  <cellStyles count="60">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Hyperlink" xfId="59"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
<Relationships xmlns="http://schemas.openxmlformats.org/package/2006/relationships"><Relationship Id="rId13" Type="http://schemas.openxmlformats.org/officeDocument/2006/relationships/hyperlink" Target="http://www.amazon.com/Bottle-Liner-Brewing-Bottling-Craft/dp/B0091SUKRK" TargetMode="External"/><Relationship Id="rId14" Type="http://schemas.openxmlformats.org/officeDocument/2006/relationships/hyperlink" Target="http://www.walmart.com/ip/Sparco-Utility-Purpose-Masking-Tape/24312654" TargetMode="External"/><Relationship Id="rId15" Type="http://schemas.openxmlformats.org/officeDocument/2006/relationships/hyperlink" Target="http://www.target.com/p/3m-scotch-general-painting-masking-tape-1-x60-yd/-/A-13717042" TargetMode="External"/><Relationship Id="rId16" Type="http://schemas.openxmlformats.org/officeDocument/2006/relationships/hyperlink" Target="http://www.walmart.com/ip/Scotch-Magic-Office-Tape-with-Refillable-Dispenser/14931576" TargetMode="External"/><Relationship Id="rId17" Type="http://schemas.openxmlformats.org/officeDocument/2006/relationships/hyperlink" Target="http://www.target.com/p/scotch-tape-1-2x450/-/A-13356368" TargetMode="External"/><Relationship Id="rId18" Type="http://schemas.openxmlformats.org/officeDocument/2006/relationships/hyperlink" Target="http://www.homedepot.com/p/Sterilite-28-Qt-Storage-Box-10-Pack-16551010/202059682" TargetMode="External"/><Relationship Id="rId19" Type="http://schemas.openxmlformats.org/officeDocument/2006/relationships/hyperlink" Target="http://www.walmart.com/ip/Water-Resistant-Stopwatches/24963184" TargetMode="External"/><Relationship Id="rId50" Type="http://schemas.openxmlformats.org/officeDocument/2006/relationships/hyperlink" Target="http://sunwindsolar.3dcartstores.com/1-volt-x-500-mAmp-Solar-PV-Panel_p_27.html" TargetMode="External"/><Relationship Id="rId51" Type="http://schemas.openxmlformats.org/officeDocument/2006/relationships/hyperlink" Target="https://www.jameco.com/webapp/wcs/stores/servlet/ProductDisplay?langId=-1&amp;productId=151095&amp;catalogId=10001&amp;storeId=10001" TargetMode="External"/><Relationship Id="rId52" Type="http://schemas.openxmlformats.org/officeDocument/2006/relationships/hyperlink" Target="http://www.amazon.com/Darice-1970-98-KITE-STRING-500YDS/dp/B000WWGALE" TargetMode="External"/><Relationship Id="rId53" Type="http://schemas.openxmlformats.org/officeDocument/2006/relationships/hyperlink" Target="http://www.mouser.com/ProductDetail/BusBoard-Prototype-Systems/BB400T/?qs=sGAEpiMZZMtgbBHFKsFQggIDmX7dKj6OnWeE3ry2e1I%3d" TargetMode="External"/><Relationship Id="rId54" Type="http://schemas.openxmlformats.org/officeDocument/2006/relationships/hyperlink" Target="http://www.jameco.com/webapp/wcs/stores/servlet/ProductDisplay?search_type=jamecoall&amp;catalogId=10001&amp;freeText=2123830&amp;langId=-1&amp;productId=2123830&amp;storeId=10001&amp;ddkey=http:StoreCatalogDrillDownView" TargetMode="External"/><Relationship Id="rId55" Type="http://schemas.openxmlformats.org/officeDocument/2006/relationships/hyperlink" Target="http://www.mouser.com/ProductDetail/Eagle-Plastic-Devices/121-0622-O-GR/?qs=%2fha2pyFaduip%2fx7il%2fTTZ0Ut3yGAbGruFPP5Gk67TsPl6uaaDJFQyw%3d%3d" TargetMode="External"/><Relationship Id="rId56" Type="http://schemas.openxmlformats.org/officeDocument/2006/relationships/hyperlink" Target="http://www.mouser.com/ProductDetail/Xicon/291-1K-RC/?qs=sGAEpiMZZMu61qfTUdNhG4%2b0Rda2%2bOsKn0jk4UWTXoU%3d" TargetMode="External"/><Relationship Id="rId57" Type="http://schemas.openxmlformats.org/officeDocument/2006/relationships/hyperlink" Target="http://www.jameco.com/webapp/wcs/stores/servlet/Product_10001_10001_690865_-1" TargetMode="External"/><Relationship Id="rId58" Type="http://schemas.openxmlformats.org/officeDocument/2006/relationships/hyperlink" Target="https://www.jameco.com/webapp/wcs/stores/servlet/ProductDisplay?langId=-1&amp;productId=109154&amp;catalogId=10001&amp;storeId=10001" TargetMode="External"/><Relationship Id="rId59" Type="http://schemas.openxmlformats.org/officeDocument/2006/relationships/hyperlink" Target="http://www.jameco.com/webapp/wcs/stores/servlet/ProductDisplay?search_type=jamecoall&amp;catalogId=10001&amp;freeText=2115493&amp;langId=-1&amp;productId=2115493&amp;storeId=10001&amp;ddkey=http:StoreCatalogDrillDownView" TargetMode="External"/><Relationship Id="rId40" Type="http://schemas.openxmlformats.org/officeDocument/2006/relationships/hyperlink" Target="http://www.walmart.com/ip/White-Cotton-10-Ply-Medium-String-in-Ball/24960271" TargetMode="External"/><Relationship Id="rId41" Type="http://schemas.openxmlformats.org/officeDocument/2006/relationships/hyperlink" Target="http://www.amazon.com/Dixie-Bathroom-Cups-200/dp/B002T5DP0G/ref=sr_1_1?ie=UTF8&amp;s=home-garden&amp;qid=1268083435&amp;sr=8-1" TargetMode="External"/><Relationship Id="rId42" Type="http://schemas.openxmlformats.org/officeDocument/2006/relationships/hyperlink" Target="http://www.staples.com/Dixie-Heavy-Medium-Weight-Plastic-Teaspoons-White-100-Pack/product_806493" TargetMode="External"/><Relationship Id="rId43" Type="http://schemas.openxmlformats.org/officeDocument/2006/relationships/hyperlink" Target="http://www.target.com/p/morton-salt-26-oz/-/A-13171236" TargetMode="External"/><Relationship Id="rId44" Type="http://schemas.openxmlformats.org/officeDocument/2006/relationships/hyperlink" Target="http://www.amazon.com/Pillsbury-Best-Purpose-Flour-Pound/dp/B005EOTMA6" TargetMode="External"/><Relationship Id="rId45" Type="http://schemas.openxmlformats.org/officeDocument/2006/relationships/hyperlink" Target="http://www.portcitymedical.com/electrodes-pads/10010591-3m-red-dot-soft-cloth-monitoring-electrodes.html" TargetMode="External"/><Relationship Id="rId46" Type="http://schemas.openxmlformats.org/officeDocument/2006/relationships/hyperlink" Target="http://www.target.com/p/softsoap-18-floz-berry-body-wash/-/A-14695584" TargetMode="External"/><Relationship Id="rId47" Type="http://schemas.openxmlformats.org/officeDocument/2006/relationships/hyperlink" Target="http://www.amazon.com/ATP-Vinyl-Flex-Plastic-Tubing-Length/dp/B00E6BD6FU" TargetMode="External"/><Relationship Id="rId48" Type="http://schemas.openxmlformats.org/officeDocument/2006/relationships/hyperlink" Target="http://www.lowes.com/ProductDisplay?partNumber=323299-79038-05009&amp;langId=-1&amp;storeId=10151&amp;productId=4640307&amp;catalogId=10051&amp;cmRelshp=req&amp;rel=nofollow&amp;cId=PDIO1" TargetMode="External"/><Relationship Id="rId49" Type="http://schemas.openxmlformats.org/officeDocument/2006/relationships/hyperlink" Target="http://www.sears.com/tech-lighting-filter-lens-mr11-blue/p-SPM7517438210?prdNo=10" TargetMode="External"/><Relationship Id="rId1" Type="http://schemas.openxmlformats.org/officeDocument/2006/relationships/hyperlink" Target="http://www.hardwareonlinestore.com/index.php?option=com_virtuemart&amp;view=productdetails&amp;virtuemart_product_id=78956&amp;virtuemart_category_id=81011" TargetMode="External"/><Relationship Id="rId2" Type="http://schemas.openxmlformats.org/officeDocument/2006/relationships/hyperlink" Target="http://www.homedepot.com/p/Watts-7-16-in-x-5-16-in-x-200-ft-PVC-Tubing-RVHF/202257749" TargetMode="External"/><Relationship Id="rId3" Type="http://schemas.openxmlformats.org/officeDocument/2006/relationships/hyperlink" Target="http://www.walmart.com/ip/Roselle-Heavyweight-Construction-Paper-9-x-12-50-Sheets-Pack/24774682" TargetMode="External"/><Relationship Id="rId4" Type="http://schemas.openxmlformats.org/officeDocument/2006/relationships/hyperlink" Target="http://www.staples.com/Construction-Paper-9-inch-x-12-inch-Black-50-Sheets/product_402652" TargetMode="External"/><Relationship Id="rId5" Type="http://schemas.openxmlformats.org/officeDocument/2006/relationships/hyperlink" Target="http://www.walmart.com/ip/Balloons-Round-7-36-Pkg-Assorted-Colors/11061714" TargetMode="External"/><Relationship Id="rId6" Type="http://schemas.openxmlformats.org/officeDocument/2006/relationships/hyperlink" Target="http://www.target.com/p/spritz-lime-balloons-15-ct/-/A-13582862" TargetMode="External"/><Relationship Id="rId7" Type="http://schemas.openxmlformats.org/officeDocument/2006/relationships/hyperlink" Target="http://www.walmart.com/ip/Office-Impressions-Economy-Office-Scissors-8-Length-Stainless-Steel-Black/22572720" TargetMode="External"/><Relationship Id="rId8" Type="http://schemas.openxmlformats.org/officeDocument/2006/relationships/hyperlink" Target="http://www.target.com/p/scissors-multicolor-manual-up-up/-/A-15025166" TargetMode="External"/><Relationship Id="rId9" Type="http://schemas.openxmlformats.org/officeDocument/2006/relationships/hyperlink" Target="http://www.mouser.com/ProductDetail/VCC/VAOL-5GSBY4/?qs=%2fha2pyFaduifXUg2creDfUZP2WacuhPlLWyVERlK3xVCU6ynLqRn4g%3d%3d" TargetMode="External"/><Relationship Id="rId30" Type="http://schemas.openxmlformats.org/officeDocument/2006/relationships/hyperlink" Target="http://www.walmart.com/ip/Rubbermaid-Home-3Q2500CLMCB-29-Quart-Zirconia-Clear-With-Black-Latch-Stackable-Snap-Top-Each/23504722" TargetMode="External"/><Relationship Id="rId31" Type="http://schemas.openxmlformats.org/officeDocument/2006/relationships/hyperlink" Target="http://www.walmart.com/ip/Great-Value-3-Oz-White-Cups-100-ct/12167406" TargetMode="External"/><Relationship Id="rId32" Type="http://schemas.openxmlformats.org/officeDocument/2006/relationships/hyperlink" Target="http://www.walmart.com/ip/Great-Value-Premium-Clear-Spoons-48-ct/12335108" TargetMode="External"/><Relationship Id="rId33" Type="http://schemas.openxmlformats.org/officeDocument/2006/relationships/hyperlink" Target="http://www.walmart.com/ip/Morton-Salt-26-oz/10318919" TargetMode="External"/><Relationship Id="rId34" Type="http://schemas.openxmlformats.org/officeDocument/2006/relationships/hyperlink" Target="http://www.walmart.com/ip/Gold-Medal-All-Purpose-Flour-32-oz/10311313" TargetMode="External"/><Relationship Id="rId35" Type="http://schemas.openxmlformats.org/officeDocument/2006/relationships/hyperlink" Target="http://www.zipperstop.com/index.php?page=shop.product_details&amp;flypage=garden_flypage.tpl&amp;product_id=393&amp;category_id=57&amp;option=com_virtuemart&amp;Itemid=73" TargetMode="External"/><Relationship Id="rId36" Type="http://schemas.openxmlformats.org/officeDocument/2006/relationships/hyperlink" Target="http://www.walmart.com/ip/Softsoap-Citrus-Splash-Bursting-Blueberry-Body-Wash-18-fl-oz/22210839" TargetMode="External"/><Relationship Id="rId37" Type="http://schemas.openxmlformats.org/officeDocument/2006/relationships/hyperlink" Target="http://www.healthcare4home.com/ems-ecg-electrodes/p.html" TargetMode="External"/><Relationship Id="rId38" Type="http://schemas.openxmlformats.org/officeDocument/2006/relationships/hyperlink" Target="http://store.sundancesolar.com/misopa5v30.html" TargetMode="External"/><Relationship Id="rId39" Type="http://schemas.openxmlformats.org/officeDocument/2006/relationships/hyperlink" Target="http://www.pegasuslighting.com/colored-glass-light-filters.html" TargetMode="External"/><Relationship Id="rId20" Type="http://schemas.openxmlformats.org/officeDocument/2006/relationships/hyperlink" Target="http://www.discountschoolsupply.com/Product/ProductDetail.aspx?product=28483" TargetMode="External"/><Relationship Id="rId21" Type="http://schemas.openxmlformats.org/officeDocument/2006/relationships/hyperlink" Target="http://www.mouser.com/Search/ProductDetail.aspx?R=923345-05-Cvirtualkey51750000virtualkey517-923345-05" TargetMode="External"/><Relationship Id="rId22" Type="http://schemas.openxmlformats.org/officeDocument/2006/relationships/hyperlink" Target="http://www.jameco.com/webapp/wcs/stores/servlet/Product_10001_10001_2127718_-1" TargetMode="External"/><Relationship Id="rId23" Type="http://schemas.openxmlformats.org/officeDocument/2006/relationships/hyperlink" Target="http://www.mouser.com/Search/ProductDetail.aspx?R=501789virtualkey55150000virtualkey835-501789" TargetMode="External"/><Relationship Id="rId24" Type="http://schemas.openxmlformats.org/officeDocument/2006/relationships/hyperlink" Target="https://www.jameco.com/webapp/wcs/stores/servlet/ProductDisplay?langId=-1&amp;storeId=10001&amp;catalogId=10001&amp;productId=10444" TargetMode="External"/><Relationship Id="rId25" Type="http://schemas.openxmlformats.org/officeDocument/2006/relationships/hyperlink" Target="http://www.walmart.com/ip/Nexcare-Flexible-Clear-First-Aid-Tape-771-2PK-1-in-x-10-yds-2-Rolls/19898479" TargetMode="External"/><Relationship Id="rId26" Type="http://schemas.openxmlformats.org/officeDocument/2006/relationships/hyperlink" Target="http://www.target.com/p/nexcare-paper-first-aid-tape-8-yds/-/A-10992102" TargetMode="External"/><Relationship Id="rId27" Type="http://schemas.openxmlformats.org/officeDocument/2006/relationships/hyperlink" Target="http://www.walmart.com/ip/UPG-D5326-D5926-UPG-D5326-D5926-Super-Heavy-Duty-Battery-Value-Box-9V-12-Pk/21618783" TargetMode="External"/><Relationship Id="rId28" Type="http://schemas.openxmlformats.org/officeDocument/2006/relationships/hyperlink" Target="http://www.lowes.com/pd_174138-16878-48052_4294857432_4294937087" TargetMode="External"/><Relationship Id="rId29" Type="http://schemas.openxmlformats.org/officeDocument/2006/relationships/hyperlink" Target="http://www.walmart.com/ip/Baumgartens-Tape-Measure-5-Feet-Assorted-Colors/13432597" TargetMode="External"/><Relationship Id="rId10" Type="http://schemas.openxmlformats.org/officeDocument/2006/relationships/hyperlink" Target="http://www.jameco.com/webapp/wcs/stores/servlet/ProductDisplay?search_type=jamecoall&amp;catalogId=10001&amp;freeText=183222&amp;langId=-1&amp;productId=183222&amp;storeId=10001&amp;ddkey=http:StoreCatalogDrillDownView" TargetMode="External"/><Relationship Id="rId11" Type="http://schemas.openxmlformats.org/officeDocument/2006/relationships/hyperlink" Target="http://www.mouser.com/ProductDetail/VCC/VAOL-5GWY4/?qs=%2fha2pyFaduiqJ0ktJgvc7Abaom1jhXN%2f0G4iPGrkfl%2foAuMYeUuzyQ%3d%3d" TargetMode="External"/><Relationship Id="rId12" Type="http://schemas.openxmlformats.org/officeDocument/2006/relationships/hyperlink" Target="http://www.brewcaps.com/Bottle-Caps_c_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125" workbookViewId="0">
      <selection activeCell="B4" sqref="B4"/>
    </sheetView>
  </sheetViews>
  <sheetFormatPr baseColWidth="10" defaultColWidth="17.1640625" defaultRowHeight="12.75" customHeight="1" x14ac:dyDescent="0"/>
  <cols>
    <col min="1" max="1" width="30.6640625" style="54" customWidth="1"/>
    <col min="2" max="2" width="17.83203125" style="54" bestFit="1" customWidth="1"/>
    <col min="3" max="16384" width="17.1640625" style="54"/>
  </cols>
  <sheetData>
    <row r="1" spans="1:3" s="41" customFormat="1" ht="12.75" customHeight="1">
      <c r="A1" s="151" t="s">
        <v>58</v>
      </c>
      <c r="B1" s="151"/>
    </row>
    <row r="2" spans="1:3" s="45" customFormat="1" ht="12.75" customHeight="1">
      <c r="A2" s="42" t="s">
        <v>59</v>
      </c>
      <c r="B2" s="43" t="str">
        <f>Calculations!A2</f>
        <v>Medical Technology</v>
      </c>
      <c r="C2" s="44"/>
    </row>
    <row r="3" spans="1:3" s="45" customFormat="1" ht="12.75" customHeight="1">
      <c r="A3" s="42" t="s">
        <v>60</v>
      </c>
      <c r="B3" s="42">
        <v>20</v>
      </c>
      <c r="C3" s="44"/>
    </row>
    <row r="4" spans="1:3" s="45" customFormat="1" ht="12.75" customHeight="1">
      <c r="A4" s="42" t="s">
        <v>61</v>
      </c>
      <c r="B4" s="42">
        <v>10</v>
      </c>
      <c r="C4" s="44"/>
    </row>
    <row r="5" spans="1:3" s="45" customFormat="1" ht="12.75" customHeight="1">
      <c r="A5" s="46"/>
      <c r="B5" s="46"/>
    </row>
    <row r="6" spans="1:3" s="45" customFormat="1" ht="12.75" customHeight="1">
      <c r="A6" s="152" t="s">
        <v>62</v>
      </c>
      <c r="B6" s="152"/>
    </row>
    <row r="7" spans="1:3" s="49" customFormat="1" ht="12.75" customHeight="1">
      <c r="A7" s="47" t="s">
        <v>63</v>
      </c>
      <c r="B7" s="47">
        <v>2</v>
      </c>
      <c r="C7" s="48"/>
    </row>
    <row r="8" spans="1:3" s="49" customFormat="1" ht="12.75" customHeight="1">
      <c r="A8" s="50"/>
      <c r="B8" s="50"/>
    </row>
    <row r="9" spans="1:3" s="49" customFormat="1" ht="12.75" customHeight="1">
      <c r="A9" s="153" t="s">
        <v>37</v>
      </c>
      <c r="B9" s="153"/>
    </row>
    <row r="10" spans="1:3" ht="12.75" customHeight="1">
      <c r="A10" s="51" t="s">
        <v>38</v>
      </c>
      <c r="B10" s="52">
        <f>ROUNDUP('Single Kit Order List'!E2,-1)</f>
        <v>490</v>
      </c>
      <c r="C10" s="53"/>
    </row>
    <row r="11" spans="1:3" ht="12.75" customHeight="1">
      <c r="A11" s="51" t="s">
        <v>39</v>
      </c>
      <c r="B11" s="52">
        <f>ROUNDUP(Calculations!H2,-1)</f>
        <v>10</v>
      </c>
      <c r="C11" s="53"/>
    </row>
    <row r="12" spans="1:3" ht="12.75" customHeight="1">
      <c r="A12" s="55" t="s">
        <v>40</v>
      </c>
      <c r="B12" s="55">
        <f>ROUNDUP((B3/B7),0)</f>
        <v>10</v>
      </c>
      <c r="C12" s="53"/>
    </row>
    <row r="13" spans="1:3" ht="12.75" customHeight="1">
      <c r="A13" s="51" t="s">
        <v>41</v>
      </c>
      <c r="B13" s="52">
        <f>ROUNDUP('Bulk Order List'!G2,-1)</f>
        <v>3930</v>
      </c>
      <c r="C13" s="53"/>
    </row>
    <row r="14" spans="1:3" ht="12.75" customHeight="1">
      <c r="A14" s="51" t="s">
        <v>42</v>
      </c>
      <c r="B14" s="52">
        <f>ROUNDUP('Bulk Order List'!F2,-1)</f>
        <v>400</v>
      </c>
      <c r="C14" s="53"/>
    </row>
  </sheetData>
  <mergeCells count="3">
    <mergeCell ref="A1:B1"/>
    <mergeCell ref="A6:B6"/>
    <mergeCell ref="A9:B9"/>
  </mergeCells>
  <phoneticPr fontId="5" type="noConversion"/>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workbookViewId="0">
      <pane xSplit="1" ySplit="3" topLeftCell="B7" activePane="bottomRight" state="frozen"/>
      <selection pane="topRight" activeCell="B1" sqref="B1"/>
      <selection pane="bottomLeft" activeCell="A4" sqref="A4"/>
      <selection pane="bottomRight" activeCell="F7" sqref="F7"/>
    </sheetView>
  </sheetViews>
  <sheetFormatPr baseColWidth="10" defaultColWidth="17.1640625" defaultRowHeight="12" x14ac:dyDescent="0"/>
  <cols>
    <col min="1" max="1" width="30.83203125" style="35" customWidth="1"/>
    <col min="2" max="2" width="19.83203125" style="35" customWidth="1"/>
    <col min="3" max="3" width="11.83203125" style="35" customWidth="1"/>
    <col min="4" max="4" width="12" style="35" customWidth="1"/>
    <col min="5" max="5" width="21.33203125" style="35" customWidth="1"/>
    <col min="6" max="6" width="17.1640625" style="35"/>
    <col min="7" max="7" width="10.83203125" style="35" customWidth="1"/>
    <col min="8" max="8" width="10.6640625" style="35" customWidth="1"/>
    <col min="9" max="10" width="9.6640625" style="35" customWidth="1"/>
    <col min="11" max="11" width="9.83203125" style="35" customWidth="1"/>
    <col min="12" max="12" width="16.1640625" style="35" customWidth="1"/>
    <col min="13" max="13" width="20.33203125" style="35" customWidth="1"/>
    <col min="14" max="14" width="14.6640625" style="35" customWidth="1"/>
    <col min="15" max="15" width="14.5" style="35" customWidth="1"/>
    <col min="16" max="17" width="14" style="35" customWidth="1"/>
    <col min="18" max="18" width="14.83203125" style="35" customWidth="1"/>
    <col min="19" max="16384" width="17.1640625" style="35"/>
  </cols>
  <sheetData>
    <row r="1" spans="1:19" s="21" customFormat="1" ht="24">
      <c r="A1" s="10" t="str">
        <f>Calculations!A1</f>
        <v>Module Name</v>
      </c>
      <c r="B1" s="10" t="str">
        <f>Calculations!B1</f>
        <v>Students per Group</v>
      </c>
      <c r="C1" s="10" t="str">
        <f>Calculations!C1</f>
        <v>Students per Class</v>
      </c>
      <c r="D1" s="10" t="str">
        <f>Calculations!D1</f>
        <v>Groups per class</v>
      </c>
      <c r="E1" s="10" t="s">
        <v>43</v>
      </c>
      <c r="F1" s="10" t="str">
        <f>Calculations!H1</f>
        <v>Total Expendables Cost</v>
      </c>
      <c r="G1" s="32"/>
      <c r="P1" s="22"/>
      <c r="Q1" s="22"/>
      <c r="R1" s="22"/>
    </row>
    <row r="2" spans="1:19" s="8" customFormat="1">
      <c r="A2" s="7" t="str">
        <f>Calculations!A2</f>
        <v>Medical Technology</v>
      </c>
      <c r="B2" s="9">
        <f>Calculations!B2</f>
        <v>2</v>
      </c>
      <c r="C2" s="9">
        <f>Calculations!C2</f>
        <v>20</v>
      </c>
      <c r="D2" s="9">
        <f>Calculations!D2</f>
        <v>10</v>
      </c>
      <c r="E2" s="40">
        <f>SUM(K4:K40)</f>
        <v>484.81000000000006</v>
      </c>
      <c r="F2" s="40">
        <f>Calculations!H2</f>
        <v>9.6352414529914547</v>
      </c>
      <c r="G2" s="33"/>
      <c r="H2" s="18"/>
      <c r="I2" s="18"/>
      <c r="J2" s="18"/>
      <c r="K2" s="18"/>
      <c r="L2" s="18"/>
      <c r="M2" s="18"/>
      <c r="N2" s="18"/>
      <c r="O2" s="18"/>
      <c r="P2" s="34"/>
      <c r="Q2" s="34"/>
      <c r="R2" s="34"/>
      <c r="S2" s="18"/>
    </row>
    <row r="3" spans="1:19" s="31" customFormat="1" ht="36">
      <c r="A3" s="19" t="str">
        <f>Calculations!A3</f>
        <v>Part Description</v>
      </c>
      <c r="B3" s="19" t="str">
        <f>Calculations!B3</f>
        <v>Ordering Notes</v>
      </c>
      <c r="C3" s="19" t="str">
        <f>Calculations!D3</f>
        <v>Activity</v>
      </c>
      <c r="D3" s="19" t="str">
        <f>Calculations!E3</f>
        <v>Expendable</v>
      </c>
      <c r="E3" s="19" t="str">
        <f>Calculations!I3</f>
        <v>Suggested Vendor</v>
      </c>
      <c r="F3" s="19" t="str">
        <f>Calculations!J3</f>
        <v>Part Number</v>
      </c>
      <c r="G3" s="19" t="str">
        <f>Calculations!K3</f>
        <v>Pack Price</v>
      </c>
      <c r="H3" s="19" t="str">
        <f>Calculations!L3</f>
        <v>Items per Pack</v>
      </c>
      <c r="I3" s="19" t="str">
        <f>Calculations!H3</f>
        <v>Total Items per Kit</v>
      </c>
      <c r="J3" s="19" t="s">
        <v>44</v>
      </c>
      <c r="K3" s="19" t="str">
        <f>Calculations!N3</f>
        <v>Total Price per Kit</v>
      </c>
      <c r="L3" s="1" t="str">
        <f>Calculations!R3</f>
        <v>Backup Vendor</v>
      </c>
      <c r="M3" s="1" t="str">
        <f>Calculations!S3</f>
        <v>Backup Vendor Part Number</v>
      </c>
      <c r="N3" s="1" t="str">
        <f>Calculations!T3</f>
        <v>Pack Price from Backup Vendor</v>
      </c>
      <c r="O3" s="1" t="str">
        <f>Calculations!U3</f>
        <v>Items per Pack from Backup Vendor</v>
      </c>
      <c r="P3" s="20" t="s">
        <v>45</v>
      </c>
      <c r="Q3" s="1" t="s">
        <v>46</v>
      </c>
      <c r="R3" s="20" t="str">
        <f>Calculations!W3</f>
        <v>Total Price per class kit - Backup Vendor</v>
      </c>
    </row>
    <row r="4" spans="1:19">
      <c r="A4" s="13" t="str">
        <f>Calculations!A4</f>
        <v>Small cup</v>
      </c>
      <c r="B4" s="64">
        <f>Calculations!B4</f>
        <v>0</v>
      </c>
      <c r="C4" s="36">
        <f>Calculations!D4</f>
        <v>1</v>
      </c>
      <c r="D4" s="36" t="str">
        <f>Calculations!E4</f>
        <v>Yes</v>
      </c>
      <c r="E4" s="38" t="str">
        <f>Calculations!I4</f>
        <v>Walmart</v>
      </c>
      <c r="F4" s="30" t="str">
        <f>HYPERLINK(Calculations!Q4,Calculations!J4)</f>
        <v>C6-7030</v>
      </c>
      <c r="G4" s="37">
        <f>Calculations!K4</f>
        <v>1.98</v>
      </c>
      <c r="H4" s="36">
        <f>Calculations!L4</f>
        <v>100</v>
      </c>
      <c r="I4" s="36">
        <f>Calculations!$H4</f>
        <v>10</v>
      </c>
      <c r="J4" s="36">
        <f t="shared" ref="J4" si="0">ROUNDUP(((I4)/H4),0)</f>
        <v>1</v>
      </c>
      <c r="K4" s="39">
        <f t="shared" ref="K4" si="1">J4*G4</f>
        <v>1.98</v>
      </c>
      <c r="L4" s="60" t="str">
        <f>Calculations!R4</f>
        <v>Amazon</v>
      </c>
      <c r="M4" s="58" t="str">
        <f>HYPERLINK(Calculations!Z4,Calculations!S4)</f>
        <v>042000439008</v>
      </c>
      <c r="N4" s="61">
        <f>Calculations!T4</f>
        <v>8.08</v>
      </c>
      <c r="O4" s="60">
        <f>Calculations!U4</f>
        <v>200</v>
      </c>
      <c r="P4" s="60">
        <f>Calculations!H4</f>
        <v>10</v>
      </c>
      <c r="Q4" s="60">
        <f t="shared" ref="Q4" si="2">ROUNDUP(((P4)/O4),0)</f>
        <v>1</v>
      </c>
      <c r="R4" s="62">
        <f>Calculations!W4</f>
        <v>0.40399999999999997</v>
      </c>
    </row>
    <row r="5" spans="1:19">
      <c r="A5" s="13" t="str">
        <f>Calculations!A5</f>
        <v>Spoon</v>
      </c>
      <c r="B5" s="64">
        <f>Calculations!B5</f>
        <v>0</v>
      </c>
      <c r="C5" s="36">
        <f>Calculations!D5</f>
        <v>1</v>
      </c>
      <c r="D5" s="36" t="str">
        <f>Calculations!E5</f>
        <v>Multiuse</v>
      </c>
      <c r="E5" s="38" t="str">
        <f>Calculations!I5</f>
        <v>Walmart</v>
      </c>
      <c r="F5" s="144" t="str">
        <f>HYPERLINK(Calculations!Q5,Calculations!J5)</f>
        <v>000438498</v>
      </c>
      <c r="G5" s="37">
        <f>Calculations!K5</f>
        <v>2.84</v>
      </c>
      <c r="H5" s="36">
        <f>Calculations!L5</f>
        <v>48</v>
      </c>
      <c r="I5" s="36">
        <f>Calculations!$H5</f>
        <v>10</v>
      </c>
      <c r="J5" s="36">
        <f t="shared" ref="J5:J34" si="3">ROUNDUP(((I5)/H5),0)</f>
        <v>1</v>
      </c>
      <c r="K5" s="39">
        <f t="shared" ref="K5:K34" si="4">J5*G5</f>
        <v>2.84</v>
      </c>
      <c r="L5" s="60" t="str">
        <f>Calculations!R5</f>
        <v>Staples</v>
      </c>
      <c r="M5" s="58">
        <f>HYPERLINK(Calculations!Z5,Calculations!S5)</f>
        <v>806493</v>
      </c>
      <c r="N5" s="61">
        <f>Calculations!T5</f>
        <v>4.49</v>
      </c>
      <c r="O5" s="60">
        <f>Calculations!U5</f>
        <v>100</v>
      </c>
      <c r="P5" s="60">
        <f>Calculations!H5</f>
        <v>10</v>
      </c>
      <c r="Q5" s="60">
        <f t="shared" ref="Q5:Q34" si="5">ROUNDUP(((P5)/O5),0)</f>
        <v>1</v>
      </c>
      <c r="R5" s="62">
        <f>Calculations!W5</f>
        <v>0.44900000000000001</v>
      </c>
    </row>
    <row r="6" spans="1:19">
      <c r="A6" s="13" t="str">
        <f>Calculations!A6</f>
        <v>Salt (1 teaspoon)</v>
      </c>
      <c r="B6" s="64" t="str">
        <f>Calculations!B6</f>
        <v>Only Available in Stores</v>
      </c>
      <c r="C6" s="36">
        <f>Calculations!D6</f>
        <v>1</v>
      </c>
      <c r="D6" s="36" t="str">
        <f>Calculations!E6</f>
        <v>Yes</v>
      </c>
      <c r="E6" s="38" t="str">
        <f>Calculations!I6</f>
        <v>Walmart</v>
      </c>
      <c r="F6" s="144" t="str">
        <f>HYPERLINK(Calculations!Q6,Calculations!J6)</f>
        <v>009244863</v>
      </c>
      <c r="G6" s="37">
        <f>Calculations!K6</f>
        <v>1</v>
      </c>
      <c r="H6" s="36">
        <f>Calculations!L6</f>
        <v>156</v>
      </c>
      <c r="I6" s="36">
        <f>Calculations!$H6</f>
        <v>10</v>
      </c>
      <c r="J6" s="36">
        <f t="shared" si="3"/>
        <v>1</v>
      </c>
      <c r="K6" s="39">
        <f t="shared" si="4"/>
        <v>1</v>
      </c>
      <c r="L6" s="60" t="str">
        <f>Calculations!R6</f>
        <v>Target</v>
      </c>
      <c r="M6" s="58">
        <f>HYPERLINK(Calculations!Z6,Calculations!S6)</f>
        <v>13171236</v>
      </c>
      <c r="N6" s="61">
        <f>Calculations!T6</f>
        <v>1</v>
      </c>
      <c r="O6" s="60">
        <f>Calculations!U6</f>
        <v>156</v>
      </c>
      <c r="P6" s="60">
        <f>Calculations!H6</f>
        <v>10</v>
      </c>
      <c r="Q6" s="60">
        <f t="shared" si="5"/>
        <v>1</v>
      </c>
      <c r="R6" s="62">
        <f>Calculations!W6</f>
        <v>6.4102564102564097E-2</v>
      </c>
    </row>
    <row r="7" spans="1:19">
      <c r="A7" s="13" t="str">
        <f>Calculations!A7</f>
        <v>Flour (1/2 teaspoon)</v>
      </c>
      <c r="B7" s="64" t="str">
        <f>Calculations!B7</f>
        <v>Only Available in Stores</v>
      </c>
      <c r="C7" s="36">
        <f>Calculations!D7</f>
        <v>1</v>
      </c>
      <c r="D7" s="36" t="str">
        <f>Calculations!E7</f>
        <v>Yes</v>
      </c>
      <c r="E7" s="38" t="str">
        <f>Calculations!I7</f>
        <v>Walmart</v>
      </c>
      <c r="F7" s="30" t="str">
        <f>HYPERLINK(Calculations!Q7,Calculations!J7)</f>
        <v>009253784</v>
      </c>
      <c r="G7" s="37">
        <f>Calculations!K7</f>
        <v>2.5</v>
      </c>
      <c r="H7" s="36">
        <f>Calculations!L7</f>
        <v>800</v>
      </c>
      <c r="I7" s="36">
        <f>Calculations!$H7</f>
        <v>10</v>
      </c>
      <c r="J7" s="36">
        <f t="shared" si="3"/>
        <v>1</v>
      </c>
      <c r="K7" s="39">
        <f t="shared" si="4"/>
        <v>2.5</v>
      </c>
      <c r="L7" s="60" t="str">
        <f>Calculations!R7</f>
        <v>Amazon</v>
      </c>
      <c r="M7" s="58" t="str">
        <f>HYPERLINK(Calculations!Z7,Calculations!S7)</f>
        <v>B005EOTMA6</v>
      </c>
      <c r="N7" s="61">
        <f>Calculations!T7</f>
        <v>5.38</v>
      </c>
      <c r="O7" s="60">
        <f>Calculations!U7</f>
        <v>1000</v>
      </c>
      <c r="P7" s="60">
        <f>Calculations!H7</f>
        <v>10</v>
      </c>
      <c r="Q7" s="60">
        <f t="shared" si="5"/>
        <v>1</v>
      </c>
      <c r="R7" s="62">
        <f>Calculations!W7</f>
        <v>5.3800000000000001E-2</v>
      </c>
    </row>
    <row r="8" spans="1:19">
      <c r="A8" s="13" t="str">
        <f>Calculations!A8</f>
        <v>Metal bottle caps w/ liners</v>
      </c>
      <c r="B8" s="64" t="str">
        <f>Calculations!B8</f>
        <v>Includes Extras because Liner often gets Damaged in removal Process</v>
      </c>
      <c r="C8" s="36">
        <f>Calculations!D8</f>
        <v>1</v>
      </c>
      <c r="D8" s="36" t="str">
        <f>Calculations!E8</f>
        <v>Yes</v>
      </c>
      <c r="E8" s="38" t="str">
        <f>Calculations!I8</f>
        <v>Brew Caps</v>
      </c>
      <c r="F8" s="30" t="str">
        <f>HYPERLINK(Calculations!Q8,Calculations!J8)</f>
        <v>26MM</v>
      </c>
      <c r="G8" s="37">
        <f>Calculations!K8</f>
        <v>2.5</v>
      </c>
      <c r="H8" s="36">
        <f>Calculations!L8</f>
        <v>50</v>
      </c>
      <c r="I8" s="36">
        <f>Calculations!$H8</f>
        <v>20</v>
      </c>
      <c r="J8" s="36">
        <f t="shared" si="3"/>
        <v>1</v>
      </c>
      <c r="K8" s="39">
        <f t="shared" si="4"/>
        <v>2.5</v>
      </c>
      <c r="L8" s="60" t="str">
        <f>Calculations!R8</f>
        <v>Amazon</v>
      </c>
      <c r="M8" s="58" t="str">
        <f>HYPERLINK(Calculations!Z8,Calculations!S8)</f>
        <v>B0091SUKRK</v>
      </c>
      <c r="N8" s="61">
        <f>Calculations!T8</f>
        <v>6.99</v>
      </c>
      <c r="O8" s="60">
        <f>Calculations!U8</f>
        <v>50</v>
      </c>
      <c r="P8" s="60">
        <f>Calculations!H8</f>
        <v>20</v>
      </c>
      <c r="Q8" s="60">
        <f t="shared" si="5"/>
        <v>1</v>
      </c>
      <c r="R8" s="62">
        <f>Calculations!W8</f>
        <v>2.7960000000000003</v>
      </c>
    </row>
    <row r="9" spans="1:19">
      <c r="A9" s="13" t="str">
        <f>Calculations!A9</f>
        <v>Nickel-plated brass snap, Size 3</v>
      </c>
      <c r="B9" s="64" t="str">
        <f>Calculations!B9</f>
        <v>Size 3, NOT size 3/0</v>
      </c>
      <c r="C9" s="36">
        <f>Calculations!D9</f>
        <v>1</v>
      </c>
      <c r="D9" s="36" t="str">
        <f>Calculations!E9</f>
        <v>Mutliuse</v>
      </c>
      <c r="E9" s="38" t="str">
        <f>Calculations!I9</f>
        <v>ZipperStop</v>
      </c>
      <c r="F9" s="30" t="str">
        <f>HYPERLINK(Calculations!Q9,Calculations!J9)</f>
        <v>80-3-65</v>
      </c>
      <c r="G9" s="37">
        <f>Calculations!K9</f>
        <v>1.5</v>
      </c>
      <c r="H9" s="36">
        <f>Calculations!L9</f>
        <v>4</v>
      </c>
      <c r="I9" s="36">
        <f>Calculations!$H9</f>
        <v>20</v>
      </c>
      <c r="J9" s="36">
        <f t="shared" si="3"/>
        <v>5</v>
      </c>
      <c r="K9" s="39">
        <f t="shared" si="4"/>
        <v>7.5</v>
      </c>
      <c r="L9" s="60" t="str">
        <f>Calculations!R9</f>
        <v>Online Fabric Store</v>
      </c>
      <c r="M9" s="58" t="e">
        <f>HYPERLINK(Calculations!Z9,Calculations!S9)</f>
        <v>#VALUE!</v>
      </c>
      <c r="N9" s="61">
        <f>Calculations!T9</f>
        <v>1.85</v>
      </c>
      <c r="O9" s="60">
        <f>Calculations!U9</f>
        <v>4</v>
      </c>
      <c r="P9" s="60">
        <f>Calculations!H9</f>
        <v>20</v>
      </c>
      <c r="Q9" s="60">
        <f t="shared" si="5"/>
        <v>5</v>
      </c>
      <c r="R9" s="62">
        <f>Calculations!W9</f>
        <v>9.25</v>
      </c>
    </row>
    <row r="10" spans="1:19">
      <c r="A10" s="13" t="str">
        <f>Calculations!A10</f>
        <v>Liquid body wash or hand soap</v>
      </c>
      <c r="B10" s="64" t="str">
        <f>Calculations!B10</f>
        <v>There may be other conductive-gel-like products you could try such as ketchup</v>
      </c>
      <c r="C10" s="36">
        <f>Calculations!D10</f>
        <v>1</v>
      </c>
      <c r="D10" s="36" t="str">
        <f>Calculations!E10</f>
        <v>Mutluse</v>
      </c>
      <c r="E10" s="38" t="str">
        <f>Calculations!I10</f>
        <v>Walmart</v>
      </c>
      <c r="F10" s="30" t="str">
        <f>HYPERLINK(Calculations!Q10,Calculations!J10)</f>
        <v>550533198</v>
      </c>
      <c r="G10" s="37">
        <f>Calculations!K10</f>
        <v>2.97</v>
      </c>
      <c r="H10" s="36">
        <f>Calculations!L10</f>
        <v>1</v>
      </c>
      <c r="I10" s="36">
        <f>Calculations!$H10</f>
        <v>1</v>
      </c>
      <c r="J10" s="36">
        <f t="shared" si="3"/>
        <v>1</v>
      </c>
      <c r="K10" s="39">
        <f t="shared" si="4"/>
        <v>2.97</v>
      </c>
      <c r="L10" s="60" t="str">
        <f>Calculations!R10</f>
        <v>Target</v>
      </c>
      <c r="M10" s="58">
        <f>HYPERLINK(Calculations!Z10,Calculations!S10)</f>
        <v>14695584</v>
      </c>
      <c r="N10" s="61">
        <f>Calculations!T10</f>
        <v>3.49</v>
      </c>
      <c r="O10" s="60">
        <f>Calculations!U10</f>
        <v>1</v>
      </c>
      <c r="P10" s="60">
        <f>Calculations!H10</f>
        <v>1</v>
      </c>
      <c r="Q10" s="60">
        <f t="shared" si="5"/>
        <v>1</v>
      </c>
      <c r="R10" s="62">
        <f>Calculations!W10</f>
        <v>3.49</v>
      </c>
    </row>
    <row r="11" spans="1:19">
      <c r="A11" s="13" t="str">
        <f>Calculations!A11</f>
        <v>Disposable ECG electrodes</v>
      </c>
      <c r="B11" s="64">
        <f>Calculations!B11</f>
        <v>0</v>
      </c>
      <c r="C11" s="36">
        <f>Calculations!D11</f>
        <v>1</v>
      </c>
      <c r="D11" s="36" t="str">
        <f>Calculations!E11</f>
        <v>Yes</v>
      </c>
      <c r="E11" s="38" t="str">
        <f>Calculations!I11</f>
        <v>Healthcare4Home</v>
      </c>
      <c r="F11" s="30" t="str">
        <f>HYPERLINK(Calculations!Q11,Calculations!J11)</f>
        <v>NA</v>
      </c>
      <c r="G11" s="37">
        <f>Calculations!K11</f>
        <v>35.880000000000003</v>
      </c>
      <c r="H11" s="36">
        <f>Calculations!L11</f>
        <v>100</v>
      </c>
      <c r="I11" s="36">
        <f>Calculations!$H11</f>
        <v>20</v>
      </c>
      <c r="J11" s="36">
        <f t="shared" si="3"/>
        <v>1</v>
      </c>
      <c r="K11" s="39">
        <f t="shared" si="4"/>
        <v>35.880000000000003</v>
      </c>
      <c r="L11" s="60" t="str">
        <f>Calculations!R11</f>
        <v>Portcity Medical</v>
      </c>
      <c r="M11" s="58">
        <f>HYPERLINK(Calculations!Z11,Calculations!S11)</f>
        <v>2238</v>
      </c>
      <c r="N11" s="61">
        <f>Calculations!T11</f>
        <v>21.94</v>
      </c>
      <c r="O11" s="60">
        <f>Calculations!U11</f>
        <v>50</v>
      </c>
      <c r="P11" s="60">
        <f>Calculations!H11</f>
        <v>20</v>
      </c>
      <c r="Q11" s="60">
        <f t="shared" si="5"/>
        <v>1</v>
      </c>
      <c r="R11" s="62">
        <f>Calculations!W11</f>
        <v>8.7759999999999998</v>
      </c>
    </row>
    <row r="12" spans="1:19">
      <c r="A12" s="13" t="str">
        <f>Calculations!A12</f>
        <v>Medical tape</v>
      </c>
      <c r="B12" s="64">
        <f>Calculations!B12</f>
        <v>0</v>
      </c>
      <c r="C12" s="36">
        <f>Calculations!D12</f>
        <v>1</v>
      </c>
      <c r="D12" s="36" t="str">
        <f>Calculations!E12</f>
        <v>Multiuse</v>
      </c>
      <c r="E12" s="38" t="str">
        <f>Calculations!I12</f>
        <v>Walmart</v>
      </c>
      <c r="F12" s="30" t="str">
        <f>HYPERLINK(Calculations!Q12,Calculations!J12)</f>
        <v>550365868</v>
      </c>
      <c r="G12" s="37">
        <f>Calculations!K12</f>
        <v>2.97</v>
      </c>
      <c r="H12" s="36">
        <f>Calculations!L12</f>
        <v>2</v>
      </c>
      <c r="I12" s="36">
        <f>Calculations!$H12</f>
        <v>4</v>
      </c>
      <c r="J12" s="36">
        <f t="shared" si="3"/>
        <v>2</v>
      </c>
      <c r="K12" s="39">
        <f t="shared" si="4"/>
        <v>5.94</v>
      </c>
      <c r="L12" s="60" t="str">
        <f>Calculations!R12</f>
        <v>Target</v>
      </c>
      <c r="M12" s="58">
        <f>HYPERLINK(Calculations!Z12,Calculations!S12)</f>
        <v>12168159</v>
      </c>
      <c r="N12" s="61">
        <f>Calculations!T12</f>
        <v>1.94</v>
      </c>
      <c r="O12" s="60">
        <f>Calculations!U12</f>
        <v>1</v>
      </c>
      <c r="P12" s="60">
        <f>Calculations!H12</f>
        <v>4</v>
      </c>
      <c r="Q12" s="60">
        <f t="shared" si="5"/>
        <v>4</v>
      </c>
      <c r="R12" s="62">
        <f>Calculations!W12</f>
        <v>7.76</v>
      </c>
    </row>
    <row r="13" spans="1:19">
      <c r="A13" s="13" t="str">
        <f>Calculations!A13</f>
        <v>Alligator clip wires</v>
      </c>
      <c r="B13" s="64">
        <f>Calculations!B13</f>
        <v>0</v>
      </c>
      <c r="C13" s="36" t="str">
        <f>Calculations!D13</f>
        <v>1,3,4</v>
      </c>
      <c r="D13" s="36" t="str">
        <f>Calculations!E13</f>
        <v>No</v>
      </c>
      <c r="E13" s="38" t="str">
        <f>Calculations!I13</f>
        <v>Mouser</v>
      </c>
      <c r="F13" s="30" t="str">
        <f>HYPERLINK(Calculations!Q13,Calculations!J13)</f>
        <v>835-501789</v>
      </c>
      <c r="G13" s="37">
        <f>Calculations!K13</f>
        <v>4</v>
      </c>
      <c r="H13" s="36">
        <f>Calculations!L13</f>
        <v>10</v>
      </c>
      <c r="I13" s="36">
        <f>Calculations!$H13</f>
        <v>20</v>
      </c>
      <c r="J13" s="36">
        <f t="shared" si="3"/>
        <v>2</v>
      </c>
      <c r="K13" s="39">
        <f t="shared" si="4"/>
        <v>8</v>
      </c>
      <c r="L13" s="60" t="str">
        <f>Calculations!R13</f>
        <v>Jameco</v>
      </c>
      <c r="M13" s="58" t="str">
        <f>HYPERLINK(Calculations!Z13,Calculations!S13)</f>
        <v>10444</v>
      </c>
      <c r="N13" s="61">
        <f>Calculations!T13</f>
        <v>4.95</v>
      </c>
      <c r="O13" s="60">
        <f>Calculations!U13</f>
        <v>10</v>
      </c>
      <c r="P13" s="60">
        <f>Calculations!H13</f>
        <v>20</v>
      </c>
      <c r="Q13" s="60">
        <f t="shared" si="5"/>
        <v>2</v>
      </c>
      <c r="R13" s="62">
        <f>Calculations!W13</f>
        <v>9.9</v>
      </c>
    </row>
    <row r="14" spans="1:19">
      <c r="A14" s="13" t="str">
        <f>Calculations!A14</f>
        <v>Digital multimeters</v>
      </c>
      <c r="B14" s="64" t="str">
        <f>Calculations!B14</f>
        <v>Note that Amazon has a limited Inventory</v>
      </c>
      <c r="C14" s="36" t="str">
        <f>Calculations!D14</f>
        <v>1,3,4</v>
      </c>
      <c r="D14" s="36" t="str">
        <f>Calculations!E14</f>
        <v>No</v>
      </c>
      <c r="E14" s="38" t="str">
        <f>Calculations!I14</f>
        <v>Amazon</v>
      </c>
      <c r="F14" s="30" t="str">
        <f>HYPERLINK(Calculations!Q14,Calculations!J14)</f>
        <v>RIDGE40508</v>
      </c>
      <c r="G14" s="37">
        <f>Calculations!K14</f>
        <v>5.25</v>
      </c>
      <c r="H14" s="36">
        <f>Calculations!L14</f>
        <v>1</v>
      </c>
      <c r="I14" s="36">
        <f>Calculations!$H14</f>
        <v>10</v>
      </c>
      <c r="J14" s="36">
        <f t="shared" si="3"/>
        <v>10</v>
      </c>
      <c r="K14" s="39">
        <f t="shared" si="4"/>
        <v>52.5</v>
      </c>
      <c r="L14" s="60" t="str">
        <f>Calculations!R14</f>
        <v>Jameco</v>
      </c>
      <c r="M14" s="58">
        <f>HYPERLINK(Calculations!Z14,Calculations!S14)</f>
        <v>1928476</v>
      </c>
      <c r="N14" s="61">
        <f>Calculations!T14</f>
        <v>7.95</v>
      </c>
      <c r="O14" s="60">
        <f>Calculations!U14</f>
        <v>1</v>
      </c>
      <c r="P14" s="60">
        <f>Calculations!H14</f>
        <v>10</v>
      </c>
      <c r="Q14" s="60">
        <f t="shared" si="5"/>
        <v>10</v>
      </c>
      <c r="R14" s="62">
        <f>Calculations!W14</f>
        <v>79.5</v>
      </c>
    </row>
    <row r="15" spans="1:19">
      <c r="A15" s="13" t="str">
        <f>Calculations!A15</f>
        <v>Jumper wires</v>
      </c>
      <c r="B15" s="64">
        <f>Calculations!B15</f>
        <v>0</v>
      </c>
      <c r="C15" s="36" t="str">
        <f>Calculations!D15</f>
        <v>3,4</v>
      </c>
      <c r="D15" s="36" t="str">
        <f>Calculations!E15</f>
        <v>No</v>
      </c>
      <c r="E15" s="38" t="str">
        <f>Calculations!I15</f>
        <v>Mouser</v>
      </c>
      <c r="F15" s="30" t="str">
        <f>HYPERLINK(Calculations!Q15,Calculations!J15)</f>
        <v>517-923345-05</v>
      </c>
      <c r="G15" s="37">
        <f>Calculations!K15</f>
        <v>18.77</v>
      </c>
      <c r="H15" s="36">
        <f>Calculations!L15</f>
        <v>200</v>
      </c>
      <c r="I15" s="36">
        <f>Calculations!$H15</f>
        <v>100</v>
      </c>
      <c r="J15" s="36">
        <f t="shared" si="3"/>
        <v>1</v>
      </c>
      <c r="K15" s="39">
        <f t="shared" si="4"/>
        <v>18.77</v>
      </c>
      <c r="L15" s="60" t="str">
        <f>Calculations!R15</f>
        <v>Jameco</v>
      </c>
      <c r="M15" s="58">
        <f>HYPERLINK(Calculations!Z15,Calculations!S15)</f>
        <v>2127718</v>
      </c>
      <c r="N15" s="61">
        <f>Calculations!T15</f>
        <v>6.39</v>
      </c>
      <c r="O15" s="60">
        <f>Calculations!U15</f>
        <v>1</v>
      </c>
      <c r="P15" s="60">
        <f>Calculations!H15</f>
        <v>100</v>
      </c>
      <c r="Q15" s="60">
        <f t="shared" si="5"/>
        <v>100</v>
      </c>
      <c r="R15" s="62">
        <f>Calculations!W15</f>
        <v>639</v>
      </c>
    </row>
    <row r="16" spans="1:19">
      <c r="A16" s="13" t="str">
        <f>Calculations!A16</f>
        <v>Plastic tubing (7/16" OD, 5/16" ID)</v>
      </c>
      <c r="B16" s="64" t="str">
        <f>Calculations!B16</f>
        <v>Allocate about 2ft per group</v>
      </c>
      <c r="C16" s="36">
        <f>Calculations!D16</f>
        <v>2</v>
      </c>
      <c r="D16" s="36" t="str">
        <f>Calculations!E16</f>
        <v>Multiuse</v>
      </c>
      <c r="E16" s="38" t="str">
        <f>Calculations!I16</f>
        <v>HomeDepot</v>
      </c>
      <c r="F16" s="30" t="str">
        <f>HYPERLINK(Calculations!Q16,Calculations!J16)</f>
        <v>202257749</v>
      </c>
      <c r="G16" s="37">
        <f>Calculations!K16</f>
        <v>10</v>
      </c>
      <c r="H16" s="36">
        <f>Calculations!L16</f>
        <v>100</v>
      </c>
      <c r="I16" s="36">
        <f>Calculations!$H16</f>
        <v>10</v>
      </c>
      <c r="J16" s="36">
        <f t="shared" si="3"/>
        <v>1</v>
      </c>
      <c r="K16" s="39">
        <f t="shared" si="4"/>
        <v>10</v>
      </c>
      <c r="L16" s="60" t="str">
        <f>Calculations!R16</f>
        <v>Amazon</v>
      </c>
      <c r="M16" s="58" t="str">
        <f>HYPERLINK(Calculations!Z16,Calculations!S16)</f>
        <v>PVC516-716ANA</v>
      </c>
      <c r="N16" s="61">
        <f>Calculations!T16</f>
        <v>19.23</v>
      </c>
      <c r="O16" s="60">
        <f>Calculations!U16</f>
        <v>50</v>
      </c>
      <c r="P16" s="60">
        <f>Calculations!H16</f>
        <v>10</v>
      </c>
      <c r="Q16" s="60">
        <f t="shared" si="5"/>
        <v>1</v>
      </c>
      <c r="R16" s="62">
        <f>Calculations!W16</f>
        <v>3.8460000000000001</v>
      </c>
    </row>
    <row r="17" spans="1:18">
      <c r="A17" s="13" t="str">
        <f>Calculations!A17</f>
        <v>Medium funnel</v>
      </c>
      <c r="B17" s="64">
        <f>Calculations!B17</f>
        <v>0</v>
      </c>
      <c r="C17" s="36">
        <f>Calculations!D17</f>
        <v>2</v>
      </c>
      <c r="D17" s="36" t="str">
        <f>Calculations!E17</f>
        <v>No</v>
      </c>
      <c r="E17" s="38" t="str">
        <f>Calculations!I17</f>
        <v>Hardware Online</v>
      </c>
      <c r="F17" s="30" t="str">
        <f>HYPERLINK(Calculations!Q17,Calculations!J17)</f>
        <v>8294175</v>
      </c>
      <c r="G17" s="37">
        <f>Calculations!K17</f>
        <v>0.49</v>
      </c>
      <c r="H17" s="36">
        <f>Calculations!L17</f>
        <v>1</v>
      </c>
      <c r="I17" s="36">
        <f>Calculations!$H17</f>
        <v>10</v>
      </c>
      <c r="J17" s="36">
        <f t="shared" si="3"/>
        <v>10</v>
      </c>
      <c r="K17" s="39">
        <f t="shared" si="4"/>
        <v>4.9000000000000004</v>
      </c>
      <c r="L17" s="60" t="str">
        <f>Calculations!R17</f>
        <v>Lowes</v>
      </c>
      <c r="M17" s="58">
        <f>HYPERLINK(Calculations!Z17,Calculations!S17)</f>
        <v>323299</v>
      </c>
      <c r="N17" s="61">
        <f>Calculations!T17</f>
        <v>0.87</v>
      </c>
      <c r="O17" s="60">
        <f>Calculations!U17</f>
        <v>1</v>
      </c>
      <c r="P17" s="60">
        <f>Calculations!H17</f>
        <v>10</v>
      </c>
      <c r="Q17" s="60">
        <f t="shared" si="5"/>
        <v>10</v>
      </c>
      <c r="R17" s="62">
        <f>Calculations!W17</f>
        <v>8.6999999999999993</v>
      </c>
    </row>
    <row r="18" spans="1:18">
      <c r="A18" s="13" t="str">
        <f>Calculations!A18</f>
        <v>Balloon (7")</v>
      </c>
      <c r="B18" s="64" t="str">
        <f>Calculations!B18</f>
        <v>Contains Latex - Check for Allergies - May want to Order Nitrile Balloons if concerned about Allergies</v>
      </c>
      <c r="C18" s="36">
        <f>Calculations!D18</f>
        <v>2</v>
      </c>
      <c r="D18" s="36" t="str">
        <f>Calculations!E18</f>
        <v>Yes</v>
      </c>
      <c r="E18" s="38" t="str">
        <f>Calculations!I18</f>
        <v>Walmart</v>
      </c>
      <c r="F18" s="30" t="str">
        <f>HYPERLINK(Calculations!Q18,Calculations!J18)</f>
        <v>329598</v>
      </c>
      <c r="G18" s="37">
        <f>Calculations!K18</f>
        <v>3.29</v>
      </c>
      <c r="H18" s="36">
        <f>Calculations!L18</f>
        <v>36</v>
      </c>
      <c r="I18" s="36">
        <f>Calculations!$H18</f>
        <v>10</v>
      </c>
      <c r="J18" s="36">
        <f t="shared" si="3"/>
        <v>1</v>
      </c>
      <c r="K18" s="39">
        <f t="shared" si="4"/>
        <v>3.29</v>
      </c>
      <c r="L18" s="60" t="str">
        <f>Calculations!R18</f>
        <v>Target</v>
      </c>
      <c r="M18" s="58">
        <f>HYPERLINK(Calculations!Z18,Calculations!S18)</f>
        <v>13582862</v>
      </c>
      <c r="N18" s="61">
        <f>Calculations!T18</f>
        <v>1.32</v>
      </c>
      <c r="O18" s="60">
        <f>Calculations!U18</f>
        <v>15</v>
      </c>
      <c r="P18" s="60">
        <f>Calculations!H18</f>
        <v>10</v>
      </c>
      <c r="Q18" s="60">
        <f t="shared" si="5"/>
        <v>1</v>
      </c>
      <c r="R18" s="62">
        <f>Calculations!W18</f>
        <v>0.88000000000000012</v>
      </c>
    </row>
    <row r="19" spans="1:18">
      <c r="A19" s="13" t="str">
        <f>Calculations!A19</f>
        <v>Stopwatch</v>
      </c>
      <c r="B19" s="64" t="str">
        <f>Calculations!B19</f>
        <v>Optional - Use Cell Phones as Alternative</v>
      </c>
      <c r="C19" s="36">
        <f>Calculations!D19</f>
        <v>2</v>
      </c>
      <c r="D19" s="36" t="str">
        <f>Calculations!E19</f>
        <v>No</v>
      </c>
      <c r="E19" s="38" t="str">
        <f>Calculations!I19</f>
        <v>Walmart</v>
      </c>
      <c r="F19" s="30" t="str">
        <f>HYPERLINK(Calculations!Q19,Calculations!J19)</f>
        <v>CSI910SET</v>
      </c>
      <c r="G19" s="37">
        <f>Calculations!K19</f>
        <v>35.99</v>
      </c>
      <c r="H19" s="36">
        <f>Calculations!L19</f>
        <v>6</v>
      </c>
      <c r="I19" s="36">
        <f>Calculations!$H19</f>
        <v>1</v>
      </c>
      <c r="J19" s="36">
        <f t="shared" si="3"/>
        <v>1</v>
      </c>
      <c r="K19" s="39">
        <f t="shared" si="4"/>
        <v>35.99</v>
      </c>
      <c r="L19" s="60" t="str">
        <f>Calculations!R19</f>
        <v>Discount School Supply</v>
      </c>
      <c r="M19" s="58" t="str">
        <f>HYPERLINK(Calculations!Z19,Calculations!S19)</f>
        <v>STOPW</v>
      </c>
      <c r="N19" s="61">
        <f>Calculations!T19</f>
        <v>6.69</v>
      </c>
      <c r="O19" s="60">
        <f>Calculations!U19</f>
        <v>1</v>
      </c>
      <c r="P19" s="60">
        <f>Calculations!H19</f>
        <v>1</v>
      </c>
      <c r="Q19" s="60">
        <f t="shared" si="5"/>
        <v>1</v>
      </c>
      <c r="R19" s="62">
        <f>Calculations!W19</f>
        <v>6.69</v>
      </c>
    </row>
    <row r="20" spans="1:18">
      <c r="A20" s="13" t="str">
        <f>Calculations!A20</f>
        <v>Masking tape</v>
      </c>
      <c r="B20" s="64">
        <f>Calculations!B20</f>
        <v>0</v>
      </c>
      <c r="C20" s="36" t="str">
        <f>Calculations!D20</f>
        <v>2,4</v>
      </c>
      <c r="D20" s="36" t="str">
        <f>Calculations!E20</f>
        <v>Multiuse</v>
      </c>
      <c r="E20" s="38" t="str">
        <f>Calculations!I20</f>
        <v>Walmart</v>
      </c>
      <c r="F20" s="30" t="str">
        <f>HYPERLINK(Calculations!Q20,Calculations!J20)</f>
        <v>SPR64000</v>
      </c>
      <c r="G20" s="37">
        <f>Calculations!K20</f>
        <v>0.65</v>
      </c>
      <c r="H20" s="36">
        <f>Calculations!L20</f>
        <v>1</v>
      </c>
      <c r="I20" s="36">
        <f>Calculations!$H20</f>
        <v>2</v>
      </c>
      <c r="J20" s="36">
        <f t="shared" si="3"/>
        <v>2</v>
      </c>
      <c r="K20" s="39">
        <f t="shared" si="4"/>
        <v>1.3</v>
      </c>
      <c r="L20" s="60" t="str">
        <f>Calculations!R20</f>
        <v>Target</v>
      </c>
      <c r="M20" s="58">
        <f>HYPERLINK(Calculations!Z20,Calculations!S20)</f>
        <v>13717042</v>
      </c>
      <c r="N20" s="61">
        <f>Calculations!T20</f>
        <v>3.29</v>
      </c>
      <c r="O20" s="60">
        <f>Calculations!U20</f>
        <v>1</v>
      </c>
      <c r="P20" s="60">
        <f>Calculations!H20</f>
        <v>2</v>
      </c>
      <c r="Q20" s="60">
        <f t="shared" si="5"/>
        <v>2</v>
      </c>
      <c r="R20" s="62">
        <f>Calculations!W20</f>
        <v>6.58</v>
      </c>
    </row>
    <row r="21" spans="1:18">
      <c r="A21" s="13" t="str">
        <f>Calculations!A21</f>
        <v>Scissors</v>
      </c>
      <c r="B21" s="64" t="str">
        <f>Calculations!B21</f>
        <v>Non-Safety Scissors (Younger Students Becareful)</v>
      </c>
      <c r="C21" s="36" t="str">
        <f>Calculations!D21</f>
        <v>2,3,4</v>
      </c>
      <c r="D21" s="36" t="str">
        <f>Calculations!E21</f>
        <v>No</v>
      </c>
      <c r="E21" s="38" t="str">
        <f>Calculations!I21</f>
        <v>Walmart</v>
      </c>
      <c r="F21" s="30">
        <f>HYPERLINK(Calculations!Q21,Calculations!J21)</f>
        <v>551875307</v>
      </c>
      <c r="G21" s="37">
        <f>Calculations!K21</f>
        <v>1.86</v>
      </c>
      <c r="H21" s="36">
        <f>Calculations!L21</f>
        <v>1</v>
      </c>
      <c r="I21" s="36">
        <f>Calculations!$H21</f>
        <v>5</v>
      </c>
      <c r="J21" s="36">
        <f t="shared" si="3"/>
        <v>5</v>
      </c>
      <c r="K21" s="39">
        <f t="shared" si="4"/>
        <v>9.3000000000000007</v>
      </c>
      <c r="L21" s="60" t="str">
        <f>Calculations!R21</f>
        <v>Target</v>
      </c>
      <c r="M21" s="58">
        <f>HYPERLINK(Calculations!Z21,Calculations!S21)</f>
        <v>15025166</v>
      </c>
      <c r="N21" s="61">
        <f>Calculations!T21</f>
        <v>2.69</v>
      </c>
      <c r="O21" s="60">
        <f>Calculations!U21</f>
        <v>1</v>
      </c>
      <c r="P21" s="60">
        <f>Calculations!H21</f>
        <v>5</v>
      </c>
      <c r="Q21" s="60">
        <f t="shared" si="5"/>
        <v>5</v>
      </c>
      <c r="R21" s="62">
        <f>Calculations!W21</f>
        <v>13.45</v>
      </c>
    </row>
    <row r="22" spans="1:18">
      <c r="A22" s="13" t="str">
        <f>Calculations!A22</f>
        <v>Solar cell</v>
      </c>
      <c r="B22" s="64">
        <f>Calculations!B22</f>
        <v>0</v>
      </c>
      <c r="C22" s="36">
        <f>Calculations!D22</f>
        <v>3</v>
      </c>
      <c r="D22" s="36" t="str">
        <f>Calculations!E22</f>
        <v>No</v>
      </c>
      <c r="E22" s="38" t="str">
        <f>Calculations!I22</f>
        <v>Sundance Solar</v>
      </c>
      <c r="F22" s="30" t="str">
        <f>HYPERLINK(Calculations!Q22,Calculations!J22)</f>
        <v>700-11305-01</v>
      </c>
      <c r="G22" s="37">
        <f>Calculations!K22</f>
        <v>8.9499999999999993</v>
      </c>
      <c r="H22" s="36">
        <f>Calculations!L22</f>
        <v>1</v>
      </c>
      <c r="I22" s="36">
        <f>Calculations!$H22</f>
        <v>10</v>
      </c>
      <c r="J22" s="36">
        <f t="shared" si="3"/>
        <v>10</v>
      </c>
      <c r="K22" s="39">
        <f t="shared" si="4"/>
        <v>89.5</v>
      </c>
      <c r="L22" s="60" t="str">
        <f>Calculations!R22</f>
        <v>Sunwind</v>
      </c>
      <c r="M22" s="58" t="str">
        <f>HYPERLINK(Calculations!Z22,Calculations!S22)</f>
        <v>PV-1</v>
      </c>
      <c r="N22" s="61">
        <f>Calculations!T22</f>
        <v>11</v>
      </c>
      <c r="O22" s="60">
        <f>Calculations!U22</f>
        <v>1</v>
      </c>
      <c r="P22" s="60">
        <f>Calculations!H22</f>
        <v>10</v>
      </c>
      <c r="Q22" s="60">
        <f t="shared" si="5"/>
        <v>10</v>
      </c>
      <c r="R22" s="62">
        <f>Calculations!W22</f>
        <v>110</v>
      </c>
    </row>
    <row r="23" spans="1:18">
      <c r="A23" s="13" t="str">
        <f>Calculations!A23</f>
        <v>Blue glass filter</v>
      </c>
      <c r="B23" s="64" t="str">
        <f>Calculations!B23</f>
        <v>Blue MR11 is ideal but, if not in stock, use MR16 which is larger</v>
      </c>
      <c r="C23" s="36">
        <f>Calculations!D23</f>
        <v>3</v>
      </c>
      <c r="D23" s="36" t="str">
        <f>Calculations!E23</f>
        <v>No</v>
      </c>
      <c r="E23" s="38" t="str">
        <f>Calculations!I23</f>
        <v>Pegasus Lighting</v>
      </c>
      <c r="F23" s="30" t="str">
        <f>HYPERLINK(Calculations!Q23,Calculations!J23)</f>
        <v>MR11-Blue</v>
      </c>
      <c r="G23" s="37">
        <f>Calculations!K23</f>
        <v>6.9</v>
      </c>
      <c r="H23" s="36">
        <f>Calculations!L23</f>
        <v>1</v>
      </c>
      <c r="I23" s="36">
        <f>Calculations!$H23</f>
        <v>10</v>
      </c>
      <c r="J23" s="36">
        <f t="shared" si="3"/>
        <v>10</v>
      </c>
      <c r="K23" s="39">
        <f t="shared" si="4"/>
        <v>69</v>
      </c>
      <c r="L23" s="60" t="str">
        <f>Calculations!R23</f>
        <v>Sears</v>
      </c>
      <c r="M23" s="58" t="str">
        <f>HYPERLINK(Calculations!Z23,Calculations!S23)</f>
        <v>140FIL11BLU</v>
      </c>
      <c r="N23" s="61">
        <f>Calculations!T23</f>
        <v>20</v>
      </c>
      <c r="O23" s="60">
        <f>Calculations!U23</f>
        <v>1</v>
      </c>
      <c r="P23" s="60">
        <f>Calculations!H23</f>
        <v>10</v>
      </c>
      <c r="Q23" s="60">
        <f t="shared" si="5"/>
        <v>10</v>
      </c>
      <c r="R23" s="62">
        <f>Calculations!W23</f>
        <v>200</v>
      </c>
    </row>
    <row r="24" spans="1:18">
      <c r="A24" s="13" t="str">
        <f>Calculations!A24</f>
        <v>Blue LEDs</v>
      </c>
      <c r="B24" s="64" t="str">
        <f>Calculations!B24</f>
        <v>Buy Extras incase the LEDs get Burned out - Parts Detail includes 1 extra LED per group</v>
      </c>
      <c r="C24" s="36" t="str">
        <f>Calculations!D24</f>
        <v>3,4</v>
      </c>
      <c r="D24" s="36" t="str">
        <f>Calculations!E24</f>
        <v>No</v>
      </c>
      <c r="E24" s="38" t="str">
        <f>Calculations!I24</f>
        <v>Mouser</v>
      </c>
      <c r="F24" s="30" t="str">
        <f>HYPERLINK(Calculations!Q24,Calculations!J24)</f>
        <v>593-VAOL-5GSBY4</v>
      </c>
      <c r="G24" s="37">
        <f>Calculations!K24</f>
        <v>0.28000000000000003</v>
      </c>
      <c r="H24" s="36">
        <f>Calculations!L24</f>
        <v>1</v>
      </c>
      <c r="I24" s="36">
        <f>Calculations!$H24</f>
        <v>70</v>
      </c>
      <c r="J24" s="36">
        <f t="shared" si="3"/>
        <v>70</v>
      </c>
      <c r="K24" s="39">
        <f t="shared" si="4"/>
        <v>19.600000000000001</v>
      </c>
      <c r="L24" s="60" t="str">
        <f>Calculations!R24</f>
        <v>Jameco</v>
      </c>
      <c r="M24" s="58" t="str">
        <f>HYPERLINK(Calculations!Z24,Calculations!S24)</f>
        <v>183222</v>
      </c>
      <c r="N24" s="61">
        <f>Calculations!T24</f>
        <v>1.25</v>
      </c>
      <c r="O24" s="60">
        <f>Calculations!U24</f>
        <v>1</v>
      </c>
      <c r="P24" s="60">
        <f>Calculations!H24</f>
        <v>70</v>
      </c>
      <c r="Q24" s="60">
        <f t="shared" si="5"/>
        <v>70</v>
      </c>
      <c r="R24" s="62">
        <f>Calculations!W24</f>
        <v>87.5</v>
      </c>
    </row>
    <row r="25" spans="1:18">
      <c r="A25" s="13" t="str">
        <f>Calculations!A25</f>
        <v xml:space="preserve">White LED </v>
      </c>
      <c r="B25" s="64" t="str">
        <f>Calculations!B25</f>
        <v>Buy Extras incase the LEDs get Burned out - Parts Detail includes 1 extra LED per group</v>
      </c>
      <c r="C25" s="36" t="str">
        <f>Calculations!D25</f>
        <v>3,4</v>
      </c>
      <c r="D25" s="36" t="str">
        <f>Calculations!E25</f>
        <v>No</v>
      </c>
      <c r="E25" s="38" t="str">
        <f>Calculations!I25</f>
        <v>Mouser</v>
      </c>
      <c r="F25" s="30" t="str">
        <f>HYPERLINK(Calculations!Q25,Calculations!J25)</f>
        <v>593-VAOL-5GWY4</v>
      </c>
      <c r="G25" s="37">
        <f>Calculations!K25</f>
        <v>0.34</v>
      </c>
      <c r="H25" s="36">
        <f>Calculations!L25</f>
        <v>1</v>
      </c>
      <c r="I25" s="36">
        <f>Calculations!$H25</f>
        <v>20</v>
      </c>
      <c r="J25" s="36">
        <f t="shared" si="3"/>
        <v>20</v>
      </c>
      <c r="K25" s="39">
        <f t="shared" si="4"/>
        <v>6.8000000000000007</v>
      </c>
      <c r="L25" s="60" t="str">
        <f>Calculations!R25</f>
        <v>Jameco</v>
      </c>
      <c r="M25" s="58" t="str">
        <f>HYPERLINK(Calculations!Z25,Calculations!S25)</f>
        <v>2115493</v>
      </c>
      <c r="N25" s="61">
        <f>Calculations!T25</f>
        <v>1.0900000000000001</v>
      </c>
      <c r="O25" s="60">
        <f>Calculations!U25</f>
        <v>1</v>
      </c>
      <c r="P25" s="60">
        <f>Calculations!H25</f>
        <v>20</v>
      </c>
      <c r="Q25" s="60">
        <f t="shared" si="5"/>
        <v>20</v>
      </c>
      <c r="R25" s="62">
        <f>Calculations!W25</f>
        <v>21.8</v>
      </c>
    </row>
    <row r="26" spans="1:18">
      <c r="A26" s="13" t="str">
        <f>Calculations!A26</f>
        <v>Breadboard</v>
      </c>
      <c r="B26" s="64">
        <f>Calculations!B26</f>
        <v>0</v>
      </c>
      <c r="C26" s="36" t="str">
        <f>Calculations!D26</f>
        <v>3,4</v>
      </c>
      <c r="D26" s="36" t="str">
        <f>Calculations!E26</f>
        <v>No</v>
      </c>
      <c r="E26" s="38" t="str">
        <f>Calculations!I26</f>
        <v>Mouser</v>
      </c>
      <c r="F26" s="30" t="str">
        <f>HYPERLINK(Calculations!Q26,Calculations!J26)</f>
        <v>854-BB400T</v>
      </c>
      <c r="G26" s="37">
        <f>Calculations!K26</f>
        <v>4.95</v>
      </c>
      <c r="H26" s="36">
        <f>Calculations!L26</f>
        <v>1</v>
      </c>
      <c r="I26" s="36">
        <f>Calculations!$H26</f>
        <v>10</v>
      </c>
      <c r="J26" s="36">
        <f t="shared" si="3"/>
        <v>10</v>
      </c>
      <c r="K26" s="39">
        <f t="shared" si="4"/>
        <v>49.5</v>
      </c>
      <c r="L26" s="60" t="str">
        <f>Calculations!R26</f>
        <v>Jameco</v>
      </c>
      <c r="M26" s="58">
        <f>HYPERLINK(Calculations!Z26,Calculations!S26)</f>
        <v>2123830</v>
      </c>
      <c r="N26" s="61">
        <f>Calculations!T26</f>
        <v>5.39</v>
      </c>
      <c r="O26" s="60">
        <f>Calculations!U26</f>
        <v>1</v>
      </c>
      <c r="P26" s="60">
        <f>Calculations!H26</f>
        <v>10</v>
      </c>
      <c r="Q26" s="60">
        <f t="shared" si="5"/>
        <v>10</v>
      </c>
      <c r="R26" s="62">
        <f>Calculations!W26</f>
        <v>53.9</v>
      </c>
    </row>
    <row r="27" spans="1:18">
      <c r="A27" s="13" t="str">
        <f>Calculations!A27</f>
        <v>String (14 in)</v>
      </c>
      <c r="B27" s="64">
        <f>Calculations!B27</f>
        <v>0</v>
      </c>
      <c r="C27" s="36">
        <f>Calculations!D27</f>
        <v>4</v>
      </c>
      <c r="D27" s="36" t="str">
        <f>Calculations!E27</f>
        <v>Multiuse</v>
      </c>
      <c r="E27" s="38" t="str">
        <f>Calculations!I27</f>
        <v>Walmart</v>
      </c>
      <c r="F27" s="30" t="str">
        <f>HYPERLINK(Calculations!Q27,Calculations!J27)</f>
        <v>QUA46171</v>
      </c>
      <c r="G27" s="37">
        <f>Calculations!K27</f>
        <v>4.33</v>
      </c>
      <c r="H27" s="36">
        <f>Calculations!L27</f>
        <v>400</v>
      </c>
      <c r="I27" s="36">
        <f>Calculations!$H27</f>
        <v>10</v>
      </c>
      <c r="J27" s="36">
        <f t="shared" si="3"/>
        <v>1</v>
      </c>
      <c r="K27" s="39">
        <f t="shared" si="4"/>
        <v>4.33</v>
      </c>
      <c r="L27" s="60" t="str">
        <f>Calculations!R27</f>
        <v>Amazon</v>
      </c>
      <c r="M27" s="58" t="str">
        <f>HYPERLINK(Calculations!Z27,Calculations!S27)</f>
        <v>B000WWGALE</v>
      </c>
      <c r="N27" s="61">
        <f>Calculations!T27</f>
        <v>4.28</v>
      </c>
      <c r="O27" s="60">
        <f>Calculations!U27</f>
        <v>1200</v>
      </c>
      <c r="P27" s="60">
        <f>Calculations!H27</f>
        <v>10</v>
      </c>
      <c r="Q27" s="60">
        <f t="shared" si="5"/>
        <v>1</v>
      </c>
      <c r="R27" s="62">
        <f>Calculations!W27</f>
        <v>3.5666666666666666E-2</v>
      </c>
    </row>
    <row r="28" spans="1:18">
      <c r="A28" s="13" t="str">
        <f>Calculations!A28</f>
        <v>Battery (9V)</v>
      </c>
      <c r="B28" s="64">
        <f>Calculations!B28</f>
        <v>0</v>
      </c>
      <c r="C28" s="36" t="str">
        <f>Calculations!D28</f>
        <v>3,4</v>
      </c>
      <c r="D28" s="36" t="str">
        <f>Calculations!E28</f>
        <v>Multiuse</v>
      </c>
      <c r="E28" s="38" t="str">
        <f>Calculations!I28</f>
        <v>Walmart</v>
      </c>
      <c r="F28" s="30" t="str">
        <f>HYPERLINK(Calculations!Q28,Calculations!J28)</f>
        <v>D5326/D5926</v>
      </c>
      <c r="G28" s="37">
        <f>Calculations!K28</f>
        <v>8.76</v>
      </c>
      <c r="H28" s="36">
        <f>Calculations!L28</f>
        <v>12</v>
      </c>
      <c r="I28" s="36">
        <f>Calculations!$H28</f>
        <v>10</v>
      </c>
      <c r="J28" s="36">
        <f t="shared" si="3"/>
        <v>1</v>
      </c>
      <c r="K28" s="39">
        <f t="shared" si="4"/>
        <v>8.76</v>
      </c>
      <c r="L28" s="60" t="str">
        <f>Calculations!R28</f>
        <v>Jameco</v>
      </c>
      <c r="M28" s="58">
        <f>HYPERLINK(Calculations!Z28,Calculations!S28)</f>
        <v>151095</v>
      </c>
      <c r="N28" s="61">
        <f>Calculations!T28</f>
        <v>1.0900000000000001</v>
      </c>
      <c r="O28" s="60">
        <f>Calculations!U28</f>
        <v>1</v>
      </c>
      <c r="P28" s="60">
        <f>Calculations!H28</f>
        <v>10</v>
      </c>
      <c r="Q28" s="60">
        <f t="shared" si="5"/>
        <v>10</v>
      </c>
      <c r="R28" s="62">
        <f>Calculations!W28</f>
        <v>10.9</v>
      </c>
    </row>
    <row r="29" spans="1:18">
      <c r="A29" s="13" t="str">
        <f>Calculations!A29</f>
        <v>Battery snap (9V)</v>
      </c>
      <c r="B29" s="64">
        <f>Calculations!B29</f>
        <v>0</v>
      </c>
      <c r="C29" s="36" t="str">
        <f>Calculations!D29</f>
        <v>3,4</v>
      </c>
      <c r="D29" s="36" t="str">
        <f>Calculations!E29</f>
        <v>No</v>
      </c>
      <c r="E29" s="38" t="str">
        <f>Calculations!I29</f>
        <v>Mouser</v>
      </c>
      <c r="F29" s="30" t="str">
        <f>HYPERLINK(Calculations!Q29,Calculations!J29)</f>
        <v>121-0622/O-GR</v>
      </c>
      <c r="G29" s="37">
        <f>Calculations!K29</f>
        <v>0.43</v>
      </c>
      <c r="H29" s="36">
        <f>Calculations!L29</f>
        <v>1</v>
      </c>
      <c r="I29" s="36">
        <f>Calculations!$H29</f>
        <v>10</v>
      </c>
      <c r="J29" s="36">
        <f t="shared" si="3"/>
        <v>10</v>
      </c>
      <c r="K29" s="39">
        <f t="shared" si="4"/>
        <v>4.3</v>
      </c>
      <c r="L29" s="60" t="str">
        <f>Calculations!R29</f>
        <v>Jameco</v>
      </c>
      <c r="M29" s="58">
        <f>HYPERLINK(Calculations!Z29,Calculations!S29)</f>
        <v>109154</v>
      </c>
      <c r="N29" s="61">
        <f>Calculations!T29</f>
        <v>0.26</v>
      </c>
      <c r="O29" s="60">
        <f>Calculations!U29</f>
        <v>1</v>
      </c>
      <c r="P29" s="60">
        <f>Calculations!H29</f>
        <v>10</v>
      </c>
      <c r="Q29" s="60">
        <f t="shared" si="5"/>
        <v>10</v>
      </c>
      <c r="R29" s="62">
        <f>Calculations!W29</f>
        <v>2.6</v>
      </c>
    </row>
    <row r="30" spans="1:18">
      <c r="A30" s="13" t="str">
        <f>Calculations!A30</f>
        <v>Resistors (1000 ohm)</v>
      </c>
      <c r="B30" s="64">
        <f>Calculations!B30</f>
        <v>0</v>
      </c>
      <c r="C30" s="36" t="str">
        <f>Calculations!D30</f>
        <v>3,4</v>
      </c>
      <c r="D30" s="36" t="str">
        <f>Calculations!E30</f>
        <v>No</v>
      </c>
      <c r="E30" s="38" t="str">
        <f>Calculations!I30</f>
        <v>Mouser</v>
      </c>
      <c r="F30" s="30" t="str">
        <f>HYPERLINK(Calculations!Q30,Calculations!J30)</f>
        <v>291-1K-RC</v>
      </c>
      <c r="G30" s="37">
        <f>Calculations!K30</f>
        <v>1.9E-2</v>
      </c>
      <c r="H30" s="36">
        <f>Calculations!L30</f>
        <v>1</v>
      </c>
      <c r="I30" s="36">
        <f>Calculations!$H30</f>
        <v>200</v>
      </c>
      <c r="J30" s="36">
        <f t="shared" si="3"/>
        <v>200</v>
      </c>
      <c r="K30" s="39">
        <f t="shared" si="4"/>
        <v>3.8</v>
      </c>
      <c r="L30" s="60" t="str">
        <f>Calculations!R30</f>
        <v>Jameco</v>
      </c>
      <c r="M30" s="58">
        <f>HYPERLINK(Calculations!Z30,Calculations!S30)</f>
        <v>690865</v>
      </c>
      <c r="N30" s="61">
        <f>Calculations!T30</f>
        <v>0.04</v>
      </c>
      <c r="O30" s="60">
        <f>Calculations!U30</f>
        <v>1</v>
      </c>
      <c r="P30" s="60">
        <f>Calculations!H30</f>
        <v>200</v>
      </c>
      <c r="Q30" s="60">
        <f t="shared" si="5"/>
        <v>200</v>
      </c>
      <c r="R30" s="62">
        <f>Calculations!W30</f>
        <v>8</v>
      </c>
    </row>
    <row r="31" spans="1:18">
      <c r="A31" s="13" t="str">
        <f>Calculations!A31</f>
        <v>Black construction paper</v>
      </c>
      <c r="B31" s="64" t="str">
        <f>Calculations!B31</f>
        <v>SELECT "BLACK" AS COLOR CHOICE</v>
      </c>
      <c r="C31" s="36">
        <f>Calculations!D31</f>
        <v>3</v>
      </c>
      <c r="D31" s="36" t="str">
        <f>Calculations!E31</f>
        <v>Yes</v>
      </c>
      <c r="E31" s="38" t="str">
        <f>Calculations!I31</f>
        <v>Walmart</v>
      </c>
      <c r="F31" s="30" t="str">
        <f>HYPERLINK(Calculations!Q31,Calculations!J31)</f>
        <v>67101</v>
      </c>
      <c r="G31" s="37">
        <f>Calculations!K31</f>
        <v>1.26</v>
      </c>
      <c r="H31" s="36">
        <f>Calculations!L31</f>
        <v>50</v>
      </c>
      <c r="I31" s="36">
        <f>Calculations!$H31</f>
        <v>10</v>
      </c>
      <c r="J31" s="36">
        <f t="shared" si="3"/>
        <v>1</v>
      </c>
      <c r="K31" s="39">
        <f t="shared" si="4"/>
        <v>1.26</v>
      </c>
      <c r="L31" s="60" t="str">
        <f>Calculations!R31</f>
        <v>Staples</v>
      </c>
      <c r="M31" s="58">
        <f>HYPERLINK(Calculations!Z31,Calculations!S31)</f>
        <v>402652</v>
      </c>
      <c r="N31" s="61">
        <f>Calculations!T31</f>
        <v>1.79</v>
      </c>
      <c r="O31" s="60">
        <f>Calculations!U31</f>
        <v>50</v>
      </c>
      <c r="P31" s="60">
        <f>Calculations!H31</f>
        <v>10</v>
      </c>
      <c r="Q31" s="60">
        <f t="shared" si="5"/>
        <v>1</v>
      </c>
      <c r="R31" s="62">
        <f>Calculations!W31</f>
        <v>0.35799999999999998</v>
      </c>
    </row>
    <row r="32" spans="1:18">
      <c r="A32" s="13" t="str">
        <f>Calculations!A32</f>
        <v>Clear tape</v>
      </c>
      <c r="B32" s="64">
        <f>Calculations!B32</f>
        <v>0</v>
      </c>
      <c r="C32" s="36" t="str">
        <f>Calculations!D32</f>
        <v>3,4</v>
      </c>
      <c r="D32" s="36" t="str">
        <f>Calculations!E32</f>
        <v>Multiuse</v>
      </c>
      <c r="E32" s="38" t="str">
        <f>Calculations!I32</f>
        <v>Walmart</v>
      </c>
      <c r="F32" s="30">
        <f>HYPERLINK(Calculations!Q32,Calculations!J32)</f>
        <v>552256675</v>
      </c>
      <c r="G32" s="37">
        <f>Calculations!K32</f>
        <v>1.51</v>
      </c>
      <c r="H32" s="36">
        <f>Calculations!L32</f>
        <v>1</v>
      </c>
      <c r="I32" s="36">
        <f>Calculations!$H32</f>
        <v>2</v>
      </c>
      <c r="J32" s="36">
        <f t="shared" si="3"/>
        <v>2</v>
      </c>
      <c r="K32" s="39">
        <f t="shared" si="4"/>
        <v>3.02</v>
      </c>
      <c r="L32" s="60" t="str">
        <f>Calculations!R32</f>
        <v>Target</v>
      </c>
      <c r="M32" s="58" t="str">
        <f>HYPERLINK(Calculations!Z32,Calculations!S32)</f>
        <v>13356368</v>
      </c>
      <c r="N32" s="61">
        <f>Calculations!T32</f>
        <v>0.94</v>
      </c>
      <c r="O32" s="60">
        <f>Calculations!U32</f>
        <v>1</v>
      </c>
      <c r="P32" s="60">
        <f>Calculations!H32</f>
        <v>2</v>
      </c>
      <c r="Q32" s="60">
        <f t="shared" si="5"/>
        <v>2</v>
      </c>
      <c r="R32" s="62">
        <f>Calculations!W32</f>
        <v>1.88</v>
      </c>
    </row>
    <row r="33" spans="1:18">
      <c r="A33" s="13" t="str">
        <f>Calculations!A33</f>
        <v>Tape measure</v>
      </c>
      <c r="B33" s="64">
        <f>Calculations!B33</f>
        <v>0</v>
      </c>
      <c r="C33" s="36" t="str">
        <f>Calculations!D33</f>
        <v>3,4</v>
      </c>
      <c r="D33" s="36" t="str">
        <f>Calculations!E33</f>
        <v>No</v>
      </c>
      <c r="E33" s="38" t="str">
        <f>Calculations!I33</f>
        <v>Walmart</v>
      </c>
      <c r="F33" s="30">
        <f>HYPERLINK(Calculations!Q33,Calculations!J33)</f>
        <v>372654</v>
      </c>
      <c r="G33" s="37">
        <f>Calculations!K33</f>
        <v>2.2200000000000002</v>
      </c>
      <c r="H33" s="36">
        <f>Calculations!L33</f>
        <v>10</v>
      </c>
      <c r="I33" s="36">
        <f>Calculations!$H33</f>
        <v>10</v>
      </c>
      <c r="J33" s="36">
        <f t="shared" si="3"/>
        <v>1</v>
      </c>
      <c r="K33" s="39">
        <f t="shared" si="4"/>
        <v>2.2200000000000002</v>
      </c>
      <c r="L33" s="60" t="str">
        <f>Calculations!R33</f>
        <v>Lowes</v>
      </c>
      <c r="M33" s="58">
        <f>HYPERLINK(Calculations!Z33,Calculations!S33)</f>
        <v>174138</v>
      </c>
      <c r="N33" s="61">
        <f>Calculations!T33</f>
        <v>3.08</v>
      </c>
      <c r="O33" s="60">
        <f>Calculations!U33</f>
        <v>1</v>
      </c>
      <c r="P33" s="60">
        <f>Calculations!H33</f>
        <v>10</v>
      </c>
      <c r="Q33" s="60">
        <f t="shared" si="5"/>
        <v>10</v>
      </c>
      <c r="R33" s="62">
        <f>Calculations!W33</f>
        <v>30.8</v>
      </c>
    </row>
    <row r="34" spans="1:18">
      <c r="A34" s="13" t="str">
        <f>Calculations!A34</f>
        <v>Storage bin</v>
      </c>
      <c r="B34" s="64" t="str">
        <f>Calculations!B34</f>
        <v>Use Backup Vendor for Bulk Orders</v>
      </c>
      <c r="C34" s="36" t="str">
        <f>Calculations!D34</f>
        <v>1,2,3,4</v>
      </c>
      <c r="D34" s="36" t="str">
        <f>Calculations!E34</f>
        <v>No</v>
      </c>
      <c r="E34" s="38" t="str">
        <f>Calculations!I34</f>
        <v>Walmart</v>
      </c>
      <c r="F34" s="30" t="str">
        <f>HYPERLINK(Calculations!Q34,Calculations!J34)</f>
        <v>3Q2500CLMCB</v>
      </c>
      <c r="G34" s="37">
        <f>Calculations!K34</f>
        <v>15.56</v>
      </c>
      <c r="H34" s="36">
        <f>Calculations!L34</f>
        <v>1</v>
      </c>
      <c r="I34" s="36">
        <f>Calculations!$H34</f>
        <v>1</v>
      </c>
      <c r="J34" s="36">
        <f t="shared" si="3"/>
        <v>1</v>
      </c>
      <c r="K34" s="39">
        <f t="shared" si="4"/>
        <v>15.56</v>
      </c>
      <c r="L34" s="60" t="str">
        <f>Calculations!R34</f>
        <v>Home Depot</v>
      </c>
      <c r="M34" s="58">
        <f>HYPERLINK(Calculations!Z34,Calculations!S34)</f>
        <v>202059682</v>
      </c>
      <c r="N34" s="61">
        <f>Calculations!T34</f>
        <v>65.78</v>
      </c>
      <c r="O34" s="60">
        <f>Calculations!U34</f>
        <v>10</v>
      </c>
      <c r="P34" s="60">
        <f>Calculations!H34</f>
        <v>1</v>
      </c>
      <c r="Q34" s="60">
        <f t="shared" si="5"/>
        <v>1</v>
      </c>
      <c r="R34" s="62">
        <f>Calculations!W34</f>
        <v>6.5780000000000003</v>
      </c>
    </row>
  </sheetData>
  <phoneticPr fontId="5" type="noConversion"/>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opLeftCell="A7" zoomScale="125" workbookViewId="0">
      <selection activeCell="A30" sqref="A30"/>
    </sheetView>
  </sheetViews>
  <sheetFormatPr baseColWidth="10" defaultColWidth="17.1640625" defaultRowHeight="12" x14ac:dyDescent="0"/>
  <cols>
    <col min="1" max="1" width="29.1640625" style="27" customWidth="1"/>
    <col min="2" max="2" width="23.6640625" style="27" customWidth="1"/>
    <col min="3" max="3" width="10.83203125" style="27" customWidth="1"/>
    <col min="4" max="4" width="10.6640625" style="27" customWidth="1"/>
    <col min="5" max="5" width="22.33203125" style="27" customWidth="1"/>
    <col min="6" max="6" width="15.5" style="27" customWidth="1"/>
    <col min="7" max="7" width="10.5" style="27" customWidth="1"/>
    <col min="8" max="8" width="12" style="27" customWidth="1"/>
    <col min="9" max="10" width="13" style="27" customWidth="1"/>
    <col min="11" max="11" width="17.83203125" style="27" customWidth="1"/>
    <col min="12" max="12" width="19.1640625" style="27" customWidth="1"/>
    <col min="13" max="13" width="14.5" style="27" customWidth="1"/>
    <col min="14" max="14" width="15.1640625" style="27" customWidth="1"/>
    <col min="15" max="15" width="16.1640625" style="27" customWidth="1"/>
    <col min="16" max="16" width="14.5" style="27" customWidth="1"/>
    <col min="17" max="16384" width="17.1640625" style="27"/>
  </cols>
  <sheetData>
    <row r="1" spans="1:16" s="21" customFormat="1" ht="36">
      <c r="A1" s="10" t="str">
        <f>Calculations!A1</f>
        <v>Module Name</v>
      </c>
      <c r="B1" s="10" t="str">
        <f>Calculations!B1</f>
        <v>Students per Group</v>
      </c>
      <c r="C1" s="10" t="str">
        <f>Calculations!C1</f>
        <v>Students per Class</v>
      </c>
      <c r="D1" s="10" t="str">
        <f>Calculations!D1</f>
        <v>Groups per class</v>
      </c>
      <c r="E1" s="10" t="str">
        <f>Calculations!E1</f>
        <v>Number of Class Kits to Order</v>
      </c>
      <c r="F1" s="10" t="str">
        <f>Calculations!F1</f>
        <v>Bulk Order Kit Cost</v>
      </c>
      <c r="G1" s="10" t="str">
        <f>Calculations!G1</f>
        <v>Total Order Cost</v>
      </c>
      <c r="H1" s="10" t="str">
        <f>Calculations!H1</f>
        <v>Total Expendables Cost</v>
      </c>
      <c r="P1" s="22"/>
    </row>
    <row r="2" spans="1:16">
      <c r="A2" s="23" t="str">
        <f>Calculations!A2</f>
        <v>Medical Technology</v>
      </c>
      <c r="B2" s="6">
        <f>Calculations!B2</f>
        <v>2</v>
      </c>
      <c r="C2" s="6">
        <f>Calculations!C2</f>
        <v>20</v>
      </c>
      <c r="D2" s="6">
        <f>Calculations!D2</f>
        <v>10</v>
      </c>
      <c r="E2" s="6">
        <f>Calculations!E2</f>
        <v>10</v>
      </c>
      <c r="F2" s="24">
        <f>Calculations!F2</f>
        <v>392.42499999999995</v>
      </c>
      <c r="G2" s="24">
        <f>Calculations!G2</f>
        <v>3924.2499999999995</v>
      </c>
      <c r="H2" s="24">
        <f>Calculations!H2</f>
        <v>9.6352414529914547</v>
      </c>
      <c r="I2" s="25"/>
      <c r="J2" s="25"/>
      <c r="K2" s="25"/>
      <c r="L2" s="25"/>
      <c r="M2" s="25"/>
      <c r="N2" s="25"/>
      <c r="O2" s="25"/>
      <c r="P2" s="26"/>
    </row>
    <row r="3" spans="1:16" s="21" customFormat="1" ht="36">
      <c r="A3" s="19" t="str">
        <f>Calculations!A3</f>
        <v>Part Description</v>
      </c>
      <c r="B3" s="19" t="str">
        <f>Calculations!B3</f>
        <v>Ordering Notes</v>
      </c>
      <c r="C3" s="19" t="str">
        <f>Calculations!D3</f>
        <v>Activity</v>
      </c>
      <c r="D3" s="19" t="str">
        <f>Calculations!E3</f>
        <v>Expendable</v>
      </c>
      <c r="E3" s="19" t="str">
        <f>Calculations!I3</f>
        <v>Suggested Vendor</v>
      </c>
      <c r="F3" s="19" t="str">
        <f>Calculations!J3</f>
        <v>Part Number</v>
      </c>
      <c r="G3" s="19" t="str">
        <f>Calculations!K3</f>
        <v>Pack Price</v>
      </c>
      <c r="H3" s="19" t="str">
        <f>Calculations!L3</f>
        <v>Items per Pack</v>
      </c>
      <c r="I3" s="19" t="str">
        <f>Calculations!O3</f>
        <v>Total Packs for all Class Kits</v>
      </c>
      <c r="J3" s="19" t="str">
        <f>Calculations!P3</f>
        <v>Total Price for all Class Kits</v>
      </c>
      <c r="K3" s="1" t="str">
        <f>Calculations!R3</f>
        <v>Backup Vendor</v>
      </c>
      <c r="L3" s="1" t="str">
        <f>Calculations!S3</f>
        <v>Backup Vendor Part Number</v>
      </c>
      <c r="M3" s="1" t="str">
        <f>Calculations!T3</f>
        <v>Pack Price from Backup Vendor</v>
      </c>
      <c r="N3" s="1" t="str">
        <f>Calculations!U3</f>
        <v>Items per Pack from Backup Vendor</v>
      </c>
      <c r="O3" s="1" t="str">
        <f>Calculations!X3</f>
        <v>Total Packs for all Class Kits - Backup Vendor</v>
      </c>
      <c r="P3" s="20" t="str">
        <f>Calculations!Y3</f>
        <v>Total Price for all Class Kits - Backup Vendor</v>
      </c>
    </row>
    <row r="4" spans="1:16">
      <c r="A4" s="13" t="str">
        <f>Calculations!A4</f>
        <v>Small cup</v>
      </c>
      <c r="B4" s="63">
        <f>Calculations!B4</f>
        <v>0</v>
      </c>
      <c r="C4" s="6">
        <f>Calculations!D4</f>
        <v>1</v>
      </c>
      <c r="D4" s="6" t="str">
        <f>Calculations!E4</f>
        <v>Yes</v>
      </c>
      <c r="E4" s="28" t="str">
        <f>Calculations!I4</f>
        <v>Walmart</v>
      </c>
      <c r="F4" s="30" t="str">
        <f>HYPERLINK(Calculations!Q4,Calculations!J4)</f>
        <v>C6-7030</v>
      </c>
      <c r="G4" s="24">
        <f>Calculations!K4</f>
        <v>1.98</v>
      </c>
      <c r="H4" s="6">
        <f>Calculations!L4</f>
        <v>100</v>
      </c>
      <c r="I4" s="6">
        <f>Calculations!O4</f>
        <v>1</v>
      </c>
      <c r="J4" s="24">
        <f t="shared" ref="J4" si="0">I4*G4</f>
        <v>1.98</v>
      </c>
      <c r="K4" s="57" t="str">
        <f>Calculations!R4</f>
        <v>Amazon</v>
      </c>
      <c r="L4" s="58" t="str">
        <f>HYPERLINK(Calculations!Z4,Calculations!S4)</f>
        <v>042000439008</v>
      </c>
      <c r="M4" s="59">
        <f>Calculations!T4</f>
        <v>8.08</v>
      </c>
      <c r="N4" s="57">
        <f>Calculations!U4</f>
        <v>200</v>
      </c>
      <c r="O4" s="57">
        <f>Calculations!X4</f>
        <v>1</v>
      </c>
      <c r="P4" s="59">
        <f>Calculations!Y4</f>
        <v>8.08</v>
      </c>
    </row>
    <row r="5" spans="1:16" s="29" customFormat="1">
      <c r="A5" s="13" t="str">
        <f>Calculations!A5</f>
        <v>Spoon</v>
      </c>
      <c r="B5" s="63">
        <f>Calculations!B5</f>
        <v>0</v>
      </c>
      <c r="C5" s="6">
        <f>Calculations!D5</f>
        <v>1</v>
      </c>
      <c r="D5" s="6" t="str">
        <f>Calculations!E5</f>
        <v>Multiuse</v>
      </c>
      <c r="E5" s="28" t="str">
        <f>Calculations!I5</f>
        <v>Walmart</v>
      </c>
      <c r="F5" s="30" t="str">
        <f>HYPERLINK(Calculations!Q5,Calculations!J5)</f>
        <v>000438498</v>
      </c>
      <c r="G5" s="24">
        <f>Calculations!K5</f>
        <v>2.84</v>
      </c>
      <c r="H5" s="6">
        <f>Calculations!L5</f>
        <v>48</v>
      </c>
      <c r="I5" s="6">
        <f>Calculations!O5</f>
        <v>3</v>
      </c>
      <c r="J5" s="24">
        <f t="shared" ref="J5:J34" si="1">I5*G5</f>
        <v>8.52</v>
      </c>
      <c r="K5" s="57" t="str">
        <f>Calculations!R5</f>
        <v>Staples</v>
      </c>
      <c r="L5" s="58">
        <f>HYPERLINK(Calculations!Z5,Calculations!S5)</f>
        <v>806493</v>
      </c>
      <c r="M5" s="59">
        <f>Calculations!T5</f>
        <v>4.49</v>
      </c>
      <c r="N5" s="57">
        <f>Calculations!U5</f>
        <v>100</v>
      </c>
      <c r="O5" s="57">
        <f>Calculations!X5</f>
        <v>1</v>
      </c>
      <c r="P5" s="59">
        <f>Calculations!Y5</f>
        <v>4.49</v>
      </c>
    </row>
    <row r="6" spans="1:16" s="5" customFormat="1">
      <c r="A6" s="13" t="str">
        <f>Calculations!A6</f>
        <v>Salt (1 teaspoon)</v>
      </c>
      <c r="B6" s="63" t="str">
        <f>Calculations!B6</f>
        <v>Only Available in Stores</v>
      </c>
      <c r="C6" s="6">
        <f>Calculations!D6</f>
        <v>1</v>
      </c>
      <c r="D6" s="6" t="str">
        <f>Calculations!E6</f>
        <v>Yes</v>
      </c>
      <c r="E6" s="28" t="str">
        <f>Calculations!I6</f>
        <v>Walmart</v>
      </c>
      <c r="F6" s="30" t="str">
        <f>HYPERLINK(Calculations!Q6,Calculations!J6)</f>
        <v>009244863</v>
      </c>
      <c r="G6" s="24">
        <f>Calculations!K6</f>
        <v>1</v>
      </c>
      <c r="H6" s="6">
        <f>Calculations!L6</f>
        <v>156</v>
      </c>
      <c r="I6" s="6">
        <f>Calculations!O6</f>
        <v>1</v>
      </c>
      <c r="J6" s="24">
        <f t="shared" si="1"/>
        <v>1</v>
      </c>
      <c r="K6" s="57" t="str">
        <f>Calculations!R6</f>
        <v>Target</v>
      </c>
      <c r="L6" s="58">
        <f>HYPERLINK(Calculations!Z6,Calculations!S6)</f>
        <v>13171236</v>
      </c>
      <c r="M6" s="59">
        <f>Calculations!T6</f>
        <v>1</v>
      </c>
      <c r="N6" s="57">
        <f>Calculations!U6</f>
        <v>156</v>
      </c>
      <c r="O6" s="57">
        <f>Calculations!X6</f>
        <v>1</v>
      </c>
      <c r="P6" s="59">
        <f>Calculations!Y6</f>
        <v>1</v>
      </c>
    </row>
    <row r="7" spans="1:16">
      <c r="A7" s="13" t="str">
        <f>Calculations!A7</f>
        <v>Flour (1/2 teaspoon)</v>
      </c>
      <c r="B7" s="63" t="str">
        <f>Calculations!B7</f>
        <v>Only Available in Stores</v>
      </c>
      <c r="C7" s="6">
        <f>Calculations!D7</f>
        <v>1</v>
      </c>
      <c r="D7" s="6" t="str">
        <f>Calculations!E7</f>
        <v>Yes</v>
      </c>
      <c r="E7" s="28" t="str">
        <f>Calculations!I7</f>
        <v>Walmart</v>
      </c>
      <c r="F7" s="30" t="str">
        <f>HYPERLINK(Calculations!Q7,Calculations!J7)</f>
        <v>009253784</v>
      </c>
      <c r="G7" s="24">
        <f>Calculations!K7</f>
        <v>2.5</v>
      </c>
      <c r="H7" s="6">
        <f>Calculations!L7</f>
        <v>800</v>
      </c>
      <c r="I7" s="6">
        <f>Calculations!O7</f>
        <v>1</v>
      </c>
      <c r="J7" s="24">
        <f t="shared" si="1"/>
        <v>2.5</v>
      </c>
      <c r="K7" s="57" t="str">
        <f>Calculations!R7</f>
        <v>Amazon</v>
      </c>
      <c r="L7" s="58" t="str">
        <f>HYPERLINK(Calculations!Z7,Calculations!S7)</f>
        <v>B005EOTMA6</v>
      </c>
      <c r="M7" s="59">
        <f>Calculations!T7</f>
        <v>5.38</v>
      </c>
      <c r="N7" s="57">
        <f>Calculations!U7</f>
        <v>1000</v>
      </c>
      <c r="O7" s="57">
        <f>Calculations!X7</f>
        <v>1</v>
      </c>
      <c r="P7" s="59">
        <f>Calculations!Y7</f>
        <v>5.38</v>
      </c>
    </row>
    <row r="8" spans="1:16" s="29" customFormat="1">
      <c r="A8" s="13" t="str">
        <f>Calculations!A8</f>
        <v>Metal bottle caps w/ liners</v>
      </c>
      <c r="B8" s="63" t="str">
        <f>Calculations!B8</f>
        <v>Includes Extras because Liner often gets Damaged in removal Process</v>
      </c>
      <c r="C8" s="6">
        <f>Calculations!D8</f>
        <v>1</v>
      </c>
      <c r="D8" s="6" t="str">
        <f>Calculations!E8</f>
        <v>Yes</v>
      </c>
      <c r="E8" s="28" t="str">
        <f>Calculations!I8</f>
        <v>Brew Caps</v>
      </c>
      <c r="F8" s="30" t="str">
        <f>HYPERLINK(Calculations!Q8,Calculations!J8)</f>
        <v>26MM</v>
      </c>
      <c r="G8" s="24">
        <f>Calculations!K8</f>
        <v>2.5</v>
      </c>
      <c r="H8" s="6">
        <f>Calculations!L8</f>
        <v>50</v>
      </c>
      <c r="I8" s="6">
        <f>Calculations!O8</f>
        <v>4</v>
      </c>
      <c r="J8" s="24">
        <f t="shared" si="1"/>
        <v>10</v>
      </c>
      <c r="K8" s="57" t="str">
        <f>Calculations!R8</f>
        <v>Amazon</v>
      </c>
      <c r="L8" s="58" t="str">
        <f>HYPERLINK(Calculations!Z8,Calculations!S8)</f>
        <v>B0091SUKRK</v>
      </c>
      <c r="M8" s="59">
        <f>Calculations!T8</f>
        <v>6.99</v>
      </c>
      <c r="N8" s="57">
        <f>Calculations!U8</f>
        <v>50</v>
      </c>
      <c r="O8" s="57">
        <f>Calculations!X8</f>
        <v>4</v>
      </c>
      <c r="P8" s="59">
        <f>Calculations!Y8</f>
        <v>27.96</v>
      </c>
    </row>
    <row r="9" spans="1:16" s="5" customFormat="1">
      <c r="A9" s="13" t="str">
        <f>Calculations!A9</f>
        <v>Nickel-plated brass snap, Size 3</v>
      </c>
      <c r="B9" s="63" t="str">
        <f>Calculations!B9</f>
        <v>Size 3, NOT size 3/0</v>
      </c>
      <c r="C9" s="6">
        <f>Calculations!D9</f>
        <v>1</v>
      </c>
      <c r="D9" s="6" t="str">
        <f>Calculations!E9</f>
        <v>Mutliuse</v>
      </c>
      <c r="E9" s="28" t="str">
        <f>Calculations!I9</f>
        <v>ZipperStop</v>
      </c>
      <c r="F9" s="30" t="str">
        <f>HYPERLINK(Calculations!Q9,Calculations!J9)</f>
        <v>80-3-65</v>
      </c>
      <c r="G9" s="24">
        <f>Calculations!K9</f>
        <v>1.5</v>
      </c>
      <c r="H9" s="6">
        <f>Calculations!L9</f>
        <v>4</v>
      </c>
      <c r="I9" s="6">
        <f>Calculations!O9</f>
        <v>50</v>
      </c>
      <c r="J9" s="24">
        <f t="shared" si="1"/>
        <v>75</v>
      </c>
      <c r="K9" s="57" t="str">
        <f>Calculations!R9</f>
        <v>Online Fabric Store</v>
      </c>
      <c r="L9" s="58" t="e">
        <f>HYPERLINK(Calculations!Z9,Calculations!S9)</f>
        <v>#VALUE!</v>
      </c>
      <c r="M9" s="59">
        <f>Calculations!T9</f>
        <v>1.85</v>
      </c>
      <c r="N9" s="57">
        <f>Calculations!U9</f>
        <v>4</v>
      </c>
      <c r="O9" s="57">
        <f>Calculations!X9</f>
        <v>50</v>
      </c>
      <c r="P9" s="59">
        <f>Calculations!Y9</f>
        <v>92.5</v>
      </c>
    </row>
    <row r="10" spans="1:16">
      <c r="A10" s="13" t="str">
        <f>Calculations!A10</f>
        <v>Liquid body wash or hand soap</v>
      </c>
      <c r="B10" s="63" t="str">
        <f>Calculations!B10</f>
        <v>There may be other conductive-gel-like products you could try such as ketchup</v>
      </c>
      <c r="C10" s="6">
        <f>Calculations!D10</f>
        <v>1</v>
      </c>
      <c r="D10" s="6" t="str">
        <f>Calculations!E10</f>
        <v>Mutluse</v>
      </c>
      <c r="E10" s="28" t="str">
        <f>Calculations!I10</f>
        <v>Walmart</v>
      </c>
      <c r="F10" s="30" t="str">
        <f>HYPERLINK(Calculations!Q10,Calculations!J10)</f>
        <v>550533198</v>
      </c>
      <c r="G10" s="24">
        <f>Calculations!K10</f>
        <v>2.97</v>
      </c>
      <c r="H10" s="6">
        <f>Calculations!L10</f>
        <v>1</v>
      </c>
      <c r="I10" s="6">
        <f>Calculations!O10</f>
        <v>10</v>
      </c>
      <c r="J10" s="24">
        <f t="shared" si="1"/>
        <v>29.700000000000003</v>
      </c>
      <c r="K10" s="57" t="str">
        <f>Calculations!R10</f>
        <v>Target</v>
      </c>
      <c r="L10" s="58">
        <f>HYPERLINK(Calculations!Z10,Calculations!S10)</f>
        <v>14695584</v>
      </c>
      <c r="M10" s="59">
        <f>Calculations!T10</f>
        <v>3.49</v>
      </c>
      <c r="N10" s="57">
        <f>Calculations!U10</f>
        <v>1</v>
      </c>
      <c r="O10" s="57">
        <f>Calculations!X10</f>
        <v>10</v>
      </c>
      <c r="P10" s="59">
        <f>Calculations!Y10</f>
        <v>34.900000000000006</v>
      </c>
    </row>
    <row r="11" spans="1:16" s="29" customFormat="1">
      <c r="A11" s="13" t="str">
        <f>Calculations!A11</f>
        <v>Disposable ECG electrodes</v>
      </c>
      <c r="B11" s="63">
        <f>Calculations!B11</f>
        <v>0</v>
      </c>
      <c r="C11" s="6">
        <f>Calculations!D11</f>
        <v>1</v>
      </c>
      <c r="D11" s="6" t="str">
        <f>Calculations!E11</f>
        <v>Yes</v>
      </c>
      <c r="E11" s="28" t="str">
        <f>Calculations!I11</f>
        <v>Healthcare4Home</v>
      </c>
      <c r="F11" s="30" t="str">
        <f>HYPERLINK(Calculations!Q11,Calculations!J11)</f>
        <v>NA</v>
      </c>
      <c r="G11" s="24">
        <f>Calculations!K11</f>
        <v>35.880000000000003</v>
      </c>
      <c r="H11" s="6">
        <f>Calculations!L11</f>
        <v>100</v>
      </c>
      <c r="I11" s="6">
        <f>Calculations!O11</f>
        <v>2</v>
      </c>
      <c r="J11" s="24">
        <f t="shared" si="1"/>
        <v>71.760000000000005</v>
      </c>
      <c r="K11" s="57" t="str">
        <f>Calculations!R11</f>
        <v>Portcity Medical</v>
      </c>
      <c r="L11" s="58">
        <f>HYPERLINK(Calculations!Z11,Calculations!S11)</f>
        <v>2238</v>
      </c>
      <c r="M11" s="59">
        <f>Calculations!T11</f>
        <v>21.94</v>
      </c>
      <c r="N11" s="57">
        <f>Calculations!U11</f>
        <v>50</v>
      </c>
      <c r="O11" s="57">
        <f>Calculations!X11</f>
        <v>4</v>
      </c>
      <c r="P11" s="59">
        <f>Calculations!Y11</f>
        <v>87.76</v>
      </c>
    </row>
    <row r="12" spans="1:16" s="5" customFormat="1">
      <c r="A12" s="13" t="str">
        <f>Calculations!A12</f>
        <v>Medical tape</v>
      </c>
      <c r="B12" s="63">
        <f>Calculations!B12</f>
        <v>0</v>
      </c>
      <c r="C12" s="6">
        <f>Calculations!D12</f>
        <v>1</v>
      </c>
      <c r="D12" s="6" t="str">
        <f>Calculations!E12</f>
        <v>Multiuse</v>
      </c>
      <c r="E12" s="28" t="str">
        <f>Calculations!I12</f>
        <v>Walmart</v>
      </c>
      <c r="F12" s="30" t="str">
        <f>HYPERLINK(Calculations!Q12,Calculations!J12)</f>
        <v>550365868</v>
      </c>
      <c r="G12" s="24">
        <f>Calculations!K12</f>
        <v>2.97</v>
      </c>
      <c r="H12" s="6">
        <f>Calculations!L12</f>
        <v>2</v>
      </c>
      <c r="I12" s="6">
        <f>Calculations!O12</f>
        <v>20</v>
      </c>
      <c r="J12" s="24">
        <f t="shared" si="1"/>
        <v>59.400000000000006</v>
      </c>
      <c r="K12" s="57" t="str">
        <f>Calculations!R12</f>
        <v>Target</v>
      </c>
      <c r="L12" s="58">
        <f>HYPERLINK(Calculations!Z12,Calculations!S12)</f>
        <v>12168159</v>
      </c>
      <c r="M12" s="59">
        <f>Calculations!T12</f>
        <v>1.94</v>
      </c>
      <c r="N12" s="57">
        <f>Calculations!U12</f>
        <v>1</v>
      </c>
      <c r="O12" s="57">
        <f>Calculations!X12</f>
        <v>40</v>
      </c>
      <c r="P12" s="59">
        <f>Calculations!Y12</f>
        <v>77.599999999999994</v>
      </c>
    </row>
    <row r="13" spans="1:16">
      <c r="A13" s="13" t="str">
        <f>Calculations!A13</f>
        <v>Alligator clip wires</v>
      </c>
      <c r="B13" s="63">
        <f>Calculations!B13</f>
        <v>0</v>
      </c>
      <c r="C13" s="6" t="str">
        <f>Calculations!D13</f>
        <v>1,3,4</v>
      </c>
      <c r="D13" s="6" t="str">
        <f>Calculations!E13</f>
        <v>No</v>
      </c>
      <c r="E13" s="28" t="str">
        <f>Calculations!I13</f>
        <v>Mouser</v>
      </c>
      <c r="F13" s="30" t="str">
        <f>HYPERLINK(Calculations!Q13,Calculations!J13)</f>
        <v>835-501789</v>
      </c>
      <c r="G13" s="24">
        <f>Calculations!K13</f>
        <v>4</v>
      </c>
      <c r="H13" s="6">
        <f>Calculations!L13</f>
        <v>10</v>
      </c>
      <c r="I13" s="6">
        <f>Calculations!O13</f>
        <v>20</v>
      </c>
      <c r="J13" s="24">
        <f t="shared" si="1"/>
        <v>80</v>
      </c>
      <c r="K13" s="57" t="str">
        <f>Calculations!R13</f>
        <v>Jameco</v>
      </c>
      <c r="L13" s="58" t="str">
        <f>HYPERLINK(Calculations!Z13,Calculations!S13)</f>
        <v>10444</v>
      </c>
      <c r="M13" s="59">
        <f>Calculations!T13</f>
        <v>4.95</v>
      </c>
      <c r="N13" s="57">
        <f>Calculations!U13</f>
        <v>10</v>
      </c>
      <c r="O13" s="57">
        <f>Calculations!X13</f>
        <v>20</v>
      </c>
      <c r="P13" s="59">
        <f>Calculations!Y13</f>
        <v>99</v>
      </c>
    </row>
    <row r="14" spans="1:16" s="29" customFormat="1">
      <c r="A14" s="13" t="str">
        <f>Calculations!A14</f>
        <v>Digital multimeters</v>
      </c>
      <c r="B14" s="63" t="str">
        <f>Calculations!B14</f>
        <v>Note that Amazon has a limited Inventory</v>
      </c>
      <c r="C14" s="6" t="str">
        <f>Calculations!D14</f>
        <v>1,3,4</v>
      </c>
      <c r="D14" s="6" t="str">
        <f>Calculations!E14</f>
        <v>No</v>
      </c>
      <c r="E14" s="28" t="str">
        <f>Calculations!I14</f>
        <v>Amazon</v>
      </c>
      <c r="F14" s="30" t="str">
        <f>HYPERLINK(Calculations!Q14,Calculations!J14)</f>
        <v>RIDGE40508</v>
      </c>
      <c r="G14" s="24">
        <f>Calculations!K14</f>
        <v>5.25</v>
      </c>
      <c r="H14" s="6">
        <f>Calculations!L14</f>
        <v>1</v>
      </c>
      <c r="I14" s="6">
        <f>Calculations!O14</f>
        <v>100</v>
      </c>
      <c r="J14" s="24">
        <f t="shared" si="1"/>
        <v>525</v>
      </c>
      <c r="K14" s="57" t="str">
        <f>Calculations!R14</f>
        <v>Jameco</v>
      </c>
      <c r="L14" s="58">
        <f>HYPERLINK(Calculations!Z14,Calculations!S14)</f>
        <v>1928476</v>
      </c>
      <c r="M14" s="59">
        <f>Calculations!T14</f>
        <v>7.95</v>
      </c>
      <c r="N14" s="57">
        <f>Calculations!U14</f>
        <v>1</v>
      </c>
      <c r="O14" s="57">
        <f>Calculations!X14</f>
        <v>100</v>
      </c>
      <c r="P14" s="59">
        <f>Calculations!Y14</f>
        <v>795</v>
      </c>
    </row>
    <row r="15" spans="1:16" s="5" customFormat="1">
      <c r="A15" s="13" t="str">
        <f>Calculations!A15</f>
        <v>Jumper wires</v>
      </c>
      <c r="B15" s="63">
        <f>Calculations!B15</f>
        <v>0</v>
      </c>
      <c r="C15" s="6" t="str">
        <f>Calculations!D15</f>
        <v>3,4</v>
      </c>
      <c r="D15" s="6" t="str">
        <f>Calculations!E15</f>
        <v>No</v>
      </c>
      <c r="E15" s="28" t="str">
        <f>Calculations!I15</f>
        <v>Mouser</v>
      </c>
      <c r="F15" s="30" t="str">
        <f>HYPERLINK(Calculations!Q15,Calculations!J15)</f>
        <v>517-923345-05</v>
      </c>
      <c r="G15" s="24">
        <f>Calculations!K15</f>
        <v>18.77</v>
      </c>
      <c r="H15" s="6">
        <f>Calculations!L15</f>
        <v>200</v>
      </c>
      <c r="I15" s="6">
        <f>Calculations!O15</f>
        <v>5</v>
      </c>
      <c r="J15" s="24">
        <f t="shared" si="1"/>
        <v>93.85</v>
      </c>
      <c r="K15" s="57" t="str">
        <f>Calculations!R15</f>
        <v>Jameco</v>
      </c>
      <c r="L15" s="58">
        <f>HYPERLINK(Calculations!Z15,Calculations!S15)</f>
        <v>2127718</v>
      </c>
      <c r="M15" s="59">
        <f>Calculations!T15</f>
        <v>6.39</v>
      </c>
      <c r="N15" s="57">
        <f>Calculations!U15</f>
        <v>1</v>
      </c>
      <c r="O15" s="57">
        <f>Calculations!X15</f>
        <v>1000</v>
      </c>
      <c r="P15" s="59">
        <f>Calculations!Y15</f>
        <v>6390</v>
      </c>
    </row>
    <row r="16" spans="1:16">
      <c r="A16" s="13" t="str">
        <f>Calculations!A16</f>
        <v>Plastic tubing (7/16" OD, 5/16" ID)</v>
      </c>
      <c r="B16" s="63" t="str">
        <f>Calculations!B16</f>
        <v>Allocate about 2ft per group</v>
      </c>
      <c r="C16" s="6">
        <f>Calculations!D16</f>
        <v>2</v>
      </c>
      <c r="D16" s="6" t="str">
        <f>Calculations!E16</f>
        <v>Multiuse</v>
      </c>
      <c r="E16" s="28" t="str">
        <f>Calculations!I16</f>
        <v>HomeDepot</v>
      </c>
      <c r="F16" s="30" t="str">
        <f>HYPERLINK(Calculations!Q16,Calculations!J16)</f>
        <v>202257749</v>
      </c>
      <c r="G16" s="24">
        <f>Calculations!K16</f>
        <v>10</v>
      </c>
      <c r="H16" s="6">
        <f>Calculations!L16</f>
        <v>100</v>
      </c>
      <c r="I16" s="6">
        <f>Calculations!O16</f>
        <v>1</v>
      </c>
      <c r="J16" s="24">
        <f t="shared" si="1"/>
        <v>10</v>
      </c>
      <c r="K16" s="57" t="str">
        <f>Calculations!R16</f>
        <v>Amazon</v>
      </c>
      <c r="L16" s="58" t="str">
        <f>HYPERLINK(Calculations!Z16,Calculations!S16)</f>
        <v>PVC516-716ANA</v>
      </c>
      <c r="M16" s="59">
        <f>Calculations!T16</f>
        <v>19.23</v>
      </c>
      <c r="N16" s="57">
        <f>Calculations!U16</f>
        <v>50</v>
      </c>
      <c r="O16" s="57">
        <f>Calculations!X16</f>
        <v>2</v>
      </c>
      <c r="P16" s="59">
        <f>Calculations!Y16</f>
        <v>38.46</v>
      </c>
    </row>
    <row r="17" spans="1:16" s="29" customFormat="1">
      <c r="A17" s="13" t="str">
        <f>Calculations!A17</f>
        <v>Medium funnel</v>
      </c>
      <c r="B17" s="63">
        <f>Calculations!B17</f>
        <v>0</v>
      </c>
      <c r="C17" s="6">
        <f>Calculations!D17</f>
        <v>2</v>
      </c>
      <c r="D17" s="6" t="str">
        <f>Calculations!E17</f>
        <v>No</v>
      </c>
      <c r="E17" s="28" t="str">
        <f>Calculations!I17</f>
        <v>Hardware Online</v>
      </c>
      <c r="F17" s="30" t="str">
        <f>HYPERLINK(Calculations!Q17,Calculations!J17)</f>
        <v>8294175</v>
      </c>
      <c r="G17" s="24">
        <f>Calculations!K17</f>
        <v>0.49</v>
      </c>
      <c r="H17" s="6">
        <f>Calculations!L17</f>
        <v>1</v>
      </c>
      <c r="I17" s="6">
        <f>Calculations!O17</f>
        <v>100</v>
      </c>
      <c r="J17" s="24">
        <f t="shared" si="1"/>
        <v>49</v>
      </c>
      <c r="K17" s="57" t="str">
        <f>Calculations!R17</f>
        <v>Lowes</v>
      </c>
      <c r="L17" s="58">
        <f>HYPERLINK(Calculations!Z17,Calculations!S17)</f>
        <v>323299</v>
      </c>
      <c r="M17" s="59">
        <f>Calculations!T17</f>
        <v>0.87</v>
      </c>
      <c r="N17" s="57">
        <f>Calculations!U17</f>
        <v>1</v>
      </c>
      <c r="O17" s="57">
        <f>Calculations!X17</f>
        <v>100</v>
      </c>
      <c r="P17" s="59">
        <f>Calculations!Y17</f>
        <v>87</v>
      </c>
    </row>
    <row r="18" spans="1:16" s="5" customFormat="1">
      <c r="A18" s="13" t="str">
        <f>Calculations!A18</f>
        <v>Balloon (7")</v>
      </c>
      <c r="B18" s="63" t="str">
        <f>Calculations!B18</f>
        <v>Contains Latex - Check for Allergies - May want to Order Nitrile Balloons if concerned about Allergies</v>
      </c>
      <c r="C18" s="6">
        <f>Calculations!D18</f>
        <v>2</v>
      </c>
      <c r="D18" s="6" t="str">
        <f>Calculations!E18</f>
        <v>Yes</v>
      </c>
      <c r="E18" s="28" t="str">
        <f>Calculations!I18</f>
        <v>Walmart</v>
      </c>
      <c r="F18" s="30" t="str">
        <f>HYPERLINK(Calculations!Q18,Calculations!J18)</f>
        <v>329598</v>
      </c>
      <c r="G18" s="24">
        <f>Calculations!K18</f>
        <v>3.29</v>
      </c>
      <c r="H18" s="6">
        <f>Calculations!L18</f>
        <v>36</v>
      </c>
      <c r="I18" s="6">
        <f>Calculations!O18</f>
        <v>3</v>
      </c>
      <c r="J18" s="24">
        <f t="shared" si="1"/>
        <v>9.870000000000001</v>
      </c>
      <c r="K18" s="57" t="str">
        <f>Calculations!R18</f>
        <v>Target</v>
      </c>
      <c r="L18" s="58">
        <f>HYPERLINK(Calculations!Z18,Calculations!S18)</f>
        <v>13582862</v>
      </c>
      <c r="M18" s="59">
        <f>Calculations!T18</f>
        <v>1.32</v>
      </c>
      <c r="N18" s="57">
        <f>Calculations!U18</f>
        <v>15</v>
      </c>
      <c r="O18" s="57">
        <f>Calculations!X18</f>
        <v>7</v>
      </c>
      <c r="P18" s="59">
        <f>Calculations!Y18</f>
        <v>9.24</v>
      </c>
    </row>
    <row r="19" spans="1:16">
      <c r="A19" s="13" t="str">
        <f>Calculations!A19</f>
        <v>Stopwatch</v>
      </c>
      <c r="B19" s="63" t="str">
        <f>Calculations!B19</f>
        <v>Optional - Use Cell Phones as Alternative</v>
      </c>
      <c r="C19" s="6">
        <f>Calculations!D19</f>
        <v>2</v>
      </c>
      <c r="D19" s="6" t="str">
        <f>Calculations!E19</f>
        <v>No</v>
      </c>
      <c r="E19" s="28" t="str">
        <f>Calculations!I19</f>
        <v>Walmart</v>
      </c>
      <c r="F19" s="30" t="str">
        <f>HYPERLINK(Calculations!Q19,Calculations!J19)</f>
        <v>CSI910SET</v>
      </c>
      <c r="G19" s="24">
        <f>Calculations!K19</f>
        <v>35.99</v>
      </c>
      <c r="H19" s="6">
        <f>Calculations!L19</f>
        <v>6</v>
      </c>
      <c r="I19" s="6">
        <f>Calculations!O19</f>
        <v>2</v>
      </c>
      <c r="J19" s="24">
        <f t="shared" si="1"/>
        <v>71.98</v>
      </c>
      <c r="K19" s="57" t="str">
        <f>Calculations!R19</f>
        <v>Discount School Supply</v>
      </c>
      <c r="L19" s="58" t="str">
        <f>HYPERLINK(Calculations!Z19,Calculations!S19)</f>
        <v>STOPW</v>
      </c>
      <c r="M19" s="59">
        <f>Calculations!T19</f>
        <v>6.69</v>
      </c>
      <c r="N19" s="57">
        <f>Calculations!U19</f>
        <v>1</v>
      </c>
      <c r="O19" s="57">
        <f>Calculations!X19</f>
        <v>10</v>
      </c>
      <c r="P19" s="59">
        <f>Calculations!Y19</f>
        <v>66.900000000000006</v>
      </c>
    </row>
    <row r="20" spans="1:16" s="29" customFormat="1">
      <c r="A20" s="13" t="str">
        <f>Calculations!A20</f>
        <v>Masking tape</v>
      </c>
      <c r="B20" s="63">
        <f>Calculations!B20</f>
        <v>0</v>
      </c>
      <c r="C20" s="6" t="str">
        <f>Calculations!D20</f>
        <v>2,4</v>
      </c>
      <c r="D20" s="6" t="str">
        <f>Calculations!E20</f>
        <v>Multiuse</v>
      </c>
      <c r="E20" s="28" t="str">
        <f>Calculations!I20</f>
        <v>Walmart</v>
      </c>
      <c r="F20" s="30" t="str">
        <f>HYPERLINK(Calculations!Q20,Calculations!J20)</f>
        <v>SPR64000</v>
      </c>
      <c r="G20" s="24">
        <f>Calculations!K20</f>
        <v>0.65</v>
      </c>
      <c r="H20" s="6">
        <f>Calculations!L20</f>
        <v>1</v>
      </c>
      <c r="I20" s="6">
        <f>Calculations!O20</f>
        <v>20</v>
      </c>
      <c r="J20" s="24">
        <f t="shared" si="1"/>
        <v>13</v>
      </c>
      <c r="K20" s="57" t="str">
        <f>Calculations!R20</f>
        <v>Target</v>
      </c>
      <c r="L20" s="58">
        <f>HYPERLINK(Calculations!Z20,Calculations!S20)</f>
        <v>13717042</v>
      </c>
      <c r="M20" s="59">
        <f>Calculations!T20</f>
        <v>3.29</v>
      </c>
      <c r="N20" s="57">
        <f>Calculations!U20</f>
        <v>1</v>
      </c>
      <c r="O20" s="57">
        <f>Calculations!X20</f>
        <v>20</v>
      </c>
      <c r="P20" s="59">
        <f>Calculations!Y20</f>
        <v>65.8</v>
      </c>
    </row>
    <row r="21" spans="1:16" s="5" customFormat="1">
      <c r="A21" s="13" t="str">
        <f>Calculations!A21</f>
        <v>Scissors</v>
      </c>
      <c r="B21" s="63" t="str">
        <f>Calculations!B21</f>
        <v>Non-Safety Scissors (Younger Students Becareful)</v>
      </c>
      <c r="C21" s="6" t="str">
        <f>Calculations!D21</f>
        <v>2,3,4</v>
      </c>
      <c r="D21" s="6" t="str">
        <f>Calculations!E21</f>
        <v>No</v>
      </c>
      <c r="E21" s="28" t="str">
        <f>Calculations!I21</f>
        <v>Walmart</v>
      </c>
      <c r="F21" s="30">
        <f>HYPERLINK(Calculations!Q21,Calculations!J21)</f>
        <v>551875307</v>
      </c>
      <c r="G21" s="24">
        <f>Calculations!K21</f>
        <v>1.86</v>
      </c>
      <c r="H21" s="6">
        <f>Calculations!L21</f>
        <v>1</v>
      </c>
      <c r="I21" s="6">
        <f>Calculations!O21</f>
        <v>50</v>
      </c>
      <c r="J21" s="24">
        <f t="shared" si="1"/>
        <v>93</v>
      </c>
      <c r="K21" s="57" t="str">
        <f>Calculations!R21</f>
        <v>Target</v>
      </c>
      <c r="L21" s="58">
        <f>HYPERLINK(Calculations!Z21,Calculations!S21)</f>
        <v>15025166</v>
      </c>
      <c r="M21" s="59">
        <f>Calculations!T21</f>
        <v>2.69</v>
      </c>
      <c r="N21" s="57">
        <f>Calculations!U21</f>
        <v>1</v>
      </c>
      <c r="O21" s="57">
        <f>Calculations!X21</f>
        <v>50</v>
      </c>
      <c r="P21" s="59">
        <f>Calculations!Y21</f>
        <v>134.5</v>
      </c>
    </row>
    <row r="22" spans="1:16">
      <c r="A22" s="13" t="str">
        <f>Calculations!A22</f>
        <v>Solar cell</v>
      </c>
      <c r="B22" s="63">
        <f>Calculations!B22</f>
        <v>0</v>
      </c>
      <c r="C22" s="6">
        <f>Calculations!D22</f>
        <v>3</v>
      </c>
      <c r="D22" s="6" t="str">
        <f>Calculations!E22</f>
        <v>No</v>
      </c>
      <c r="E22" s="28" t="str">
        <f>Calculations!I22</f>
        <v>Sundance Solar</v>
      </c>
      <c r="F22" s="30" t="str">
        <f>HYPERLINK(Calculations!Q22,Calculations!J22)</f>
        <v>700-11305-01</v>
      </c>
      <c r="G22" s="24">
        <f>Calculations!K22</f>
        <v>8.9499999999999993</v>
      </c>
      <c r="H22" s="6">
        <f>Calculations!L22</f>
        <v>1</v>
      </c>
      <c r="I22" s="6">
        <f>Calculations!O22</f>
        <v>100</v>
      </c>
      <c r="J22" s="24">
        <f t="shared" si="1"/>
        <v>894.99999999999989</v>
      </c>
      <c r="K22" s="57" t="str">
        <f>Calculations!R22</f>
        <v>Sunwind</v>
      </c>
      <c r="L22" s="58" t="str">
        <f>HYPERLINK(Calculations!Z22,Calculations!S22)</f>
        <v>PV-1</v>
      </c>
      <c r="M22" s="59">
        <f>Calculations!T22</f>
        <v>11</v>
      </c>
      <c r="N22" s="57">
        <f>Calculations!U22</f>
        <v>1</v>
      </c>
      <c r="O22" s="57">
        <f>Calculations!X22</f>
        <v>100</v>
      </c>
      <c r="P22" s="59">
        <f>Calculations!Y22</f>
        <v>1100</v>
      </c>
    </row>
    <row r="23" spans="1:16" s="29" customFormat="1">
      <c r="A23" s="13" t="str">
        <f>Calculations!A23</f>
        <v>Blue glass filter</v>
      </c>
      <c r="B23" s="63" t="str">
        <f>Calculations!B23</f>
        <v>Blue MR11 is ideal but, if not in stock, use MR16 which is larger</v>
      </c>
      <c r="C23" s="6">
        <f>Calculations!D23</f>
        <v>3</v>
      </c>
      <c r="D23" s="6" t="str">
        <f>Calculations!E23</f>
        <v>No</v>
      </c>
      <c r="E23" s="28" t="str">
        <f>Calculations!I23</f>
        <v>Pegasus Lighting</v>
      </c>
      <c r="F23" s="30" t="str">
        <f>HYPERLINK(Calculations!Q23,Calculations!J23)</f>
        <v>MR11-Blue</v>
      </c>
      <c r="G23" s="24">
        <f>Calculations!K23</f>
        <v>6.9</v>
      </c>
      <c r="H23" s="6">
        <f>Calculations!L23</f>
        <v>1</v>
      </c>
      <c r="I23" s="6">
        <f>Calculations!O23</f>
        <v>100</v>
      </c>
      <c r="J23" s="24">
        <f t="shared" si="1"/>
        <v>690</v>
      </c>
      <c r="K23" s="57" t="str">
        <f>Calculations!R23</f>
        <v>Sears</v>
      </c>
      <c r="L23" s="58" t="str">
        <f>HYPERLINK(Calculations!Z23,Calculations!S23)</f>
        <v>140FIL11BLU</v>
      </c>
      <c r="M23" s="59">
        <f>Calculations!T23</f>
        <v>20</v>
      </c>
      <c r="N23" s="57">
        <f>Calculations!U23</f>
        <v>1</v>
      </c>
      <c r="O23" s="57">
        <f>Calculations!X23</f>
        <v>100</v>
      </c>
      <c r="P23" s="59">
        <f>Calculations!Y23</f>
        <v>2000</v>
      </c>
    </row>
    <row r="24" spans="1:16" s="5" customFormat="1">
      <c r="A24" s="13" t="str">
        <f>Calculations!A24</f>
        <v>Blue LEDs</v>
      </c>
      <c r="B24" s="63" t="str">
        <f>Calculations!B24</f>
        <v>Buy Extras incase the LEDs get Burned out - Parts Detail includes 1 extra LED per group</v>
      </c>
      <c r="C24" s="6" t="str">
        <f>Calculations!D24</f>
        <v>3,4</v>
      </c>
      <c r="D24" s="6" t="str">
        <f>Calculations!E24</f>
        <v>No</v>
      </c>
      <c r="E24" s="28" t="str">
        <f>Calculations!I24</f>
        <v>Mouser</v>
      </c>
      <c r="F24" s="30" t="str">
        <f>HYPERLINK(Calculations!Q24,Calculations!J24)</f>
        <v>593-VAOL-5GSBY4</v>
      </c>
      <c r="G24" s="24">
        <f>Calculations!K24</f>
        <v>0.28000000000000003</v>
      </c>
      <c r="H24" s="6">
        <f>Calculations!L24</f>
        <v>1</v>
      </c>
      <c r="I24" s="6">
        <f>Calculations!O24</f>
        <v>700</v>
      </c>
      <c r="J24" s="24">
        <f t="shared" si="1"/>
        <v>196.00000000000003</v>
      </c>
      <c r="K24" s="57" t="str">
        <f>Calculations!R24</f>
        <v>Jameco</v>
      </c>
      <c r="L24" s="58" t="str">
        <f>HYPERLINK(Calculations!Z24,Calculations!S24)</f>
        <v>183222</v>
      </c>
      <c r="M24" s="59">
        <f>Calculations!T24</f>
        <v>1.25</v>
      </c>
      <c r="N24" s="57">
        <f>Calculations!U24</f>
        <v>1</v>
      </c>
      <c r="O24" s="57">
        <f>Calculations!X24</f>
        <v>700</v>
      </c>
      <c r="P24" s="59">
        <f>Calculations!Y24</f>
        <v>875</v>
      </c>
    </row>
    <row r="25" spans="1:16">
      <c r="A25" s="13" t="str">
        <f>Calculations!A25</f>
        <v xml:space="preserve">White LED </v>
      </c>
      <c r="B25" s="63" t="str">
        <f>Calculations!B25</f>
        <v>Buy Extras incase the LEDs get Burned out - Parts Detail includes 1 extra LED per group</v>
      </c>
      <c r="C25" s="6" t="str">
        <f>Calculations!D25</f>
        <v>3,4</v>
      </c>
      <c r="D25" s="6" t="str">
        <f>Calculations!E25</f>
        <v>No</v>
      </c>
      <c r="E25" s="28" t="str">
        <f>Calculations!I25</f>
        <v>Mouser</v>
      </c>
      <c r="F25" s="30" t="str">
        <f>HYPERLINK(Calculations!Q25,Calculations!J25)</f>
        <v>593-VAOL-5GWY4</v>
      </c>
      <c r="G25" s="24">
        <f>Calculations!K25</f>
        <v>0.34</v>
      </c>
      <c r="H25" s="6">
        <f>Calculations!L25</f>
        <v>1</v>
      </c>
      <c r="I25" s="6">
        <f>Calculations!O25</f>
        <v>200</v>
      </c>
      <c r="J25" s="24">
        <f t="shared" si="1"/>
        <v>68</v>
      </c>
      <c r="K25" s="57" t="str">
        <f>Calculations!R25</f>
        <v>Jameco</v>
      </c>
      <c r="L25" s="58" t="str">
        <f>HYPERLINK(Calculations!Z25,Calculations!S25)</f>
        <v>2115493</v>
      </c>
      <c r="M25" s="59">
        <f>Calculations!T25</f>
        <v>1.0900000000000001</v>
      </c>
      <c r="N25" s="57">
        <f>Calculations!U25</f>
        <v>1</v>
      </c>
      <c r="O25" s="57">
        <f>Calculations!X25</f>
        <v>200</v>
      </c>
      <c r="P25" s="59">
        <f>Calculations!Y25</f>
        <v>218.00000000000003</v>
      </c>
    </row>
    <row r="26" spans="1:16" s="29" customFormat="1">
      <c r="A26" s="13" t="str">
        <f>Calculations!A26</f>
        <v>Breadboard</v>
      </c>
      <c r="B26" s="63">
        <f>Calculations!B26</f>
        <v>0</v>
      </c>
      <c r="C26" s="6" t="str">
        <f>Calculations!D26</f>
        <v>3,4</v>
      </c>
      <c r="D26" s="6" t="str">
        <f>Calculations!E26</f>
        <v>No</v>
      </c>
      <c r="E26" s="28" t="str">
        <f>Calculations!I26</f>
        <v>Mouser</v>
      </c>
      <c r="F26" s="30" t="str">
        <f>HYPERLINK(Calculations!Q26,Calculations!J26)</f>
        <v>854-BB400T</v>
      </c>
      <c r="G26" s="24">
        <f>Calculations!K26</f>
        <v>4.95</v>
      </c>
      <c r="H26" s="6">
        <f>Calculations!L26</f>
        <v>1</v>
      </c>
      <c r="I26" s="6">
        <f>Calculations!O26</f>
        <v>100</v>
      </c>
      <c r="J26" s="24">
        <f t="shared" si="1"/>
        <v>495</v>
      </c>
      <c r="K26" s="57" t="str">
        <f>Calculations!R26</f>
        <v>Jameco</v>
      </c>
      <c r="L26" s="58">
        <f>HYPERLINK(Calculations!Z26,Calculations!S26)</f>
        <v>2123830</v>
      </c>
      <c r="M26" s="59">
        <f>Calculations!T26</f>
        <v>5.39</v>
      </c>
      <c r="N26" s="57">
        <f>Calculations!U26</f>
        <v>1</v>
      </c>
      <c r="O26" s="57">
        <f>Calculations!X26</f>
        <v>100</v>
      </c>
      <c r="P26" s="59">
        <f>Calculations!Y26</f>
        <v>539</v>
      </c>
    </row>
    <row r="27" spans="1:16" s="5" customFormat="1">
      <c r="A27" s="13" t="str">
        <f>Calculations!A27</f>
        <v>String (14 in)</v>
      </c>
      <c r="B27" s="63">
        <f>Calculations!B27</f>
        <v>0</v>
      </c>
      <c r="C27" s="6">
        <f>Calculations!D27</f>
        <v>4</v>
      </c>
      <c r="D27" s="6" t="str">
        <f>Calculations!E27</f>
        <v>Multiuse</v>
      </c>
      <c r="E27" s="28" t="str">
        <f>Calculations!I27</f>
        <v>Walmart</v>
      </c>
      <c r="F27" s="30" t="str">
        <f>HYPERLINK(Calculations!Q27,Calculations!J27)</f>
        <v>QUA46171</v>
      </c>
      <c r="G27" s="24">
        <f>Calculations!K27</f>
        <v>4.33</v>
      </c>
      <c r="H27" s="6">
        <f>Calculations!L27</f>
        <v>400</v>
      </c>
      <c r="I27" s="6">
        <f>Calculations!O27</f>
        <v>1</v>
      </c>
      <c r="J27" s="24">
        <f t="shared" si="1"/>
        <v>4.33</v>
      </c>
      <c r="K27" s="57" t="str">
        <f>Calculations!R27</f>
        <v>Amazon</v>
      </c>
      <c r="L27" s="58" t="str">
        <f>HYPERLINK(Calculations!Z27,Calculations!S27)</f>
        <v>B000WWGALE</v>
      </c>
      <c r="M27" s="59">
        <f>Calculations!T27</f>
        <v>4.28</v>
      </c>
      <c r="N27" s="57">
        <f>Calculations!U27</f>
        <v>1200</v>
      </c>
      <c r="O27" s="57">
        <f>Calculations!X27</f>
        <v>1</v>
      </c>
      <c r="P27" s="59">
        <f>Calculations!Y27</f>
        <v>4.28</v>
      </c>
    </row>
    <row r="28" spans="1:16">
      <c r="A28" s="13" t="str">
        <f>Calculations!A28</f>
        <v>Battery (9V)</v>
      </c>
      <c r="B28" s="63">
        <f>Calculations!B28</f>
        <v>0</v>
      </c>
      <c r="C28" s="6" t="str">
        <f>Calculations!D28</f>
        <v>3,4</v>
      </c>
      <c r="D28" s="6" t="str">
        <f>Calculations!E28</f>
        <v>Multiuse</v>
      </c>
      <c r="E28" s="28" t="str">
        <f>Calculations!I28</f>
        <v>Walmart</v>
      </c>
      <c r="F28" s="30" t="str">
        <f>HYPERLINK(Calculations!Q28,Calculations!J28)</f>
        <v>D5326/D5926</v>
      </c>
      <c r="G28" s="24">
        <f>Calculations!K28</f>
        <v>8.76</v>
      </c>
      <c r="H28" s="6">
        <f>Calculations!L28</f>
        <v>12</v>
      </c>
      <c r="I28" s="6">
        <f>Calculations!O28</f>
        <v>9</v>
      </c>
      <c r="J28" s="24">
        <f t="shared" si="1"/>
        <v>78.84</v>
      </c>
      <c r="K28" s="57" t="str">
        <f>Calculations!R28</f>
        <v>Jameco</v>
      </c>
      <c r="L28" s="58">
        <f>HYPERLINK(Calculations!Z28,Calculations!S28)</f>
        <v>151095</v>
      </c>
      <c r="M28" s="59">
        <f>Calculations!T28</f>
        <v>1.0900000000000001</v>
      </c>
      <c r="N28" s="57">
        <f>Calculations!U28</f>
        <v>1</v>
      </c>
      <c r="O28" s="57">
        <f>Calculations!X28</f>
        <v>100</v>
      </c>
      <c r="P28" s="59">
        <f>Calculations!Y28</f>
        <v>109.00000000000001</v>
      </c>
    </row>
    <row r="29" spans="1:16" s="29" customFormat="1">
      <c r="A29" s="13" t="str">
        <f>Calculations!A29</f>
        <v>Battery snap (9V)</v>
      </c>
      <c r="B29" s="63">
        <f>Calculations!B29</f>
        <v>0</v>
      </c>
      <c r="C29" s="6" t="str">
        <f>Calculations!D29</f>
        <v>3,4</v>
      </c>
      <c r="D29" s="6" t="str">
        <f>Calculations!E29</f>
        <v>No</v>
      </c>
      <c r="E29" s="28" t="str">
        <f>Calculations!I29</f>
        <v>Mouser</v>
      </c>
      <c r="F29" s="30" t="str">
        <f>HYPERLINK(Calculations!Q29,Calculations!J29)</f>
        <v>121-0622/O-GR</v>
      </c>
      <c r="G29" s="24">
        <f>Calculations!K29</f>
        <v>0.43</v>
      </c>
      <c r="H29" s="6">
        <f>Calculations!L29</f>
        <v>1</v>
      </c>
      <c r="I29" s="6">
        <f>Calculations!O29</f>
        <v>100</v>
      </c>
      <c r="J29" s="24">
        <f t="shared" si="1"/>
        <v>43</v>
      </c>
      <c r="K29" s="57" t="str">
        <f>Calculations!R29</f>
        <v>Jameco</v>
      </c>
      <c r="L29" s="58">
        <f>HYPERLINK(Calculations!Z29,Calculations!S29)</f>
        <v>109154</v>
      </c>
      <c r="M29" s="59">
        <f>Calculations!T29</f>
        <v>0.26</v>
      </c>
      <c r="N29" s="57">
        <f>Calculations!U29</f>
        <v>1</v>
      </c>
      <c r="O29" s="57">
        <f>Calculations!X29</f>
        <v>100</v>
      </c>
      <c r="P29" s="59">
        <f>Calculations!Y29</f>
        <v>26</v>
      </c>
    </row>
    <row r="30" spans="1:16" s="5" customFormat="1">
      <c r="A30" s="13" t="str">
        <f>Calculations!A30</f>
        <v>Resistors (1000 ohm)</v>
      </c>
      <c r="B30" s="63">
        <f>Calculations!B30</f>
        <v>0</v>
      </c>
      <c r="C30" s="6" t="str">
        <f>Calculations!D30</f>
        <v>3,4</v>
      </c>
      <c r="D30" s="6" t="str">
        <f>Calculations!E30</f>
        <v>No</v>
      </c>
      <c r="E30" s="28" t="str">
        <f>Calculations!I30</f>
        <v>Mouser</v>
      </c>
      <c r="F30" s="30" t="str">
        <f>HYPERLINK(Calculations!Q30,Calculations!J30)</f>
        <v>291-1K-RC</v>
      </c>
      <c r="G30" s="24">
        <f>Calculations!K30</f>
        <v>1.9E-2</v>
      </c>
      <c r="H30" s="6">
        <f>Calculations!L30</f>
        <v>1</v>
      </c>
      <c r="I30" s="6">
        <f>Calculations!O30</f>
        <v>2000</v>
      </c>
      <c r="J30" s="24">
        <f t="shared" si="1"/>
        <v>38</v>
      </c>
      <c r="K30" s="57" t="str">
        <f>Calculations!R30</f>
        <v>Jameco</v>
      </c>
      <c r="L30" s="58">
        <f>HYPERLINK(Calculations!Z30,Calculations!S30)</f>
        <v>690865</v>
      </c>
      <c r="M30" s="59">
        <f>Calculations!T30</f>
        <v>0.04</v>
      </c>
      <c r="N30" s="57">
        <f>Calculations!U30</f>
        <v>1</v>
      </c>
      <c r="O30" s="57">
        <f>Calculations!X30</f>
        <v>2000</v>
      </c>
      <c r="P30" s="59">
        <f>Calculations!Y30</f>
        <v>80</v>
      </c>
    </row>
    <row r="31" spans="1:16">
      <c r="A31" s="13" t="str">
        <f>Calculations!A31</f>
        <v>Black construction paper</v>
      </c>
      <c r="B31" s="63" t="str">
        <f>Calculations!B31</f>
        <v>SELECT "BLACK" AS COLOR CHOICE</v>
      </c>
      <c r="C31" s="6">
        <f>Calculations!D31</f>
        <v>3</v>
      </c>
      <c r="D31" s="6" t="str">
        <f>Calculations!E31</f>
        <v>Yes</v>
      </c>
      <c r="E31" s="28" t="str">
        <f>Calculations!I31</f>
        <v>Walmart</v>
      </c>
      <c r="F31" s="30" t="str">
        <f>HYPERLINK(Calculations!Q31,Calculations!J31)</f>
        <v>67101</v>
      </c>
      <c r="G31" s="24">
        <f>Calculations!K31</f>
        <v>1.26</v>
      </c>
      <c r="H31" s="6">
        <f>Calculations!L31</f>
        <v>50</v>
      </c>
      <c r="I31" s="6">
        <f>Calculations!O31</f>
        <v>2</v>
      </c>
      <c r="J31" s="24">
        <f t="shared" si="1"/>
        <v>2.52</v>
      </c>
      <c r="K31" s="57" t="str">
        <f>Calculations!R31</f>
        <v>Staples</v>
      </c>
      <c r="L31" s="58">
        <f>HYPERLINK(Calculations!Z31,Calculations!S31)</f>
        <v>402652</v>
      </c>
      <c r="M31" s="59">
        <f>Calculations!T31</f>
        <v>1.79</v>
      </c>
      <c r="N31" s="57">
        <f>Calculations!U31</f>
        <v>50</v>
      </c>
      <c r="O31" s="57">
        <f>Calculations!X31</f>
        <v>2</v>
      </c>
      <c r="P31" s="59">
        <f>Calculations!Y31</f>
        <v>3.58</v>
      </c>
    </row>
    <row r="32" spans="1:16">
      <c r="A32" s="13" t="str">
        <f>Calculations!A32</f>
        <v>Clear tape</v>
      </c>
      <c r="B32" s="63">
        <f>Calculations!B32</f>
        <v>0</v>
      </c>
      <c r="C32" s="6" t="str">
        <f>Calculations!D32</f>
        <v>3,4</v>
      </c>
      <c r="D32" s="6" t="str">
        <f>Calculations!E32</f>
        <v>Multiuse</v>
      </c>
      <c r="E32" s="28" t="str">
        <f>Calculations!I32</f>
        <v>Walmart</v>
      </c>
      <c r="F32" s="30">
        <f>HYPERLINK(Calculations!Q32,Calculations!J32)</f>
        <v>552256675</v>
      </c>
      <c r="G32" s="24">
        <f>Calculations!K32</f>
        <v>1.51</v>
      </c>
      <c r="H32" s="6">
        <f>Calculations!L32</f>
        <v>1</v>
      </c>
      <c r="I32" s="6">
        <f>Calculations!O32</f>
        <v>20</v>
      </c>
      <c r="J32" s="24">
        <f t="shared" si="1"/>
        <v>30.2</v>
      </c>
      <c r="K32" s="57" t="str">
        <f>Calculations!R32</f>
        <v>Target</v>
      </c>
      <c r="L32" s="58" t="str">
        <f>HYPERLINK(Calculations!Z32,Calculations!S32)</f>
        <v>13356368</v>
      </c>
      <c r="M32" s="59">
        <f>Calculations!T32</f>
        <v>0.94</v>
      </c>
      <c r="N32" s="57">
        <f>Calculations!U32</f>
        <v>1</v>
      </c>
      <c r="O32" s="57">
        <f>Calculations!X32</f>
        <v>20</v>
      </c>
      <c r="P32" s="59">
        <f>Calculations!Y32</f>
        <v>18.799999999999997</v>
      </c>
    </row>
    <row r="33" spans="1:19">
      <c r="A33" s="13" t="str">
        <f>Calculations!A33</f>
        <v>Tape measure</v>
      </c>
      <c r="B33" s="63">
        <f>Calculations!B33</f>
        <v>0</v>
      </c>
      <c r="C33" s="6" t="str">
        <f>Calculations!D33</f>
        <v>3,4</v>
      </c>
      <c r="D33" s="6" t="str">
        <f>Calculations!E33</f>
        <v>No</v>
      </c>
      <c r="E33" s="28" t="str">
        <f>Calculations!I33</f>
        <v>Walmart</v>
      </c>
      <c r="F33" s="30">
        <f>HYPERLINK(Calculations!Q33,Calculations!J33)</f>
        <v>372654</v>
      </c>
      <c r="G33" s="24">
        <f>Calculations!K33</f>
        <v>2.2200000000000002</v>
      </c>
      <c r="H33" s="6">
        <f>Calculations!L33</f>
        <v>10</v>
      </c>
      <c r="I33" s="6">
        <f>Calculations!O33</f>
        <v>10</v>
      </c>
      <c r="J33" s="24">
        <f t="shared" si="1"/>
        <v>22.200000000000003</v>
      </c>
      <c r="K33" s="57" t="str">
        <f>Calculations!R33</f>
        <v>Lowes</v>
      </c>
      <c r="L33" s="58">
        <f>HYPERLINK(Calculations!Z33,Calculations!S33)</f>
        <v>174138</v>
      </c>
      <c r="M33" s="59">
        <f>Calculations!T33</f>
        <v>3.08</v>
      </c>
      <c r="N33" s="57">
        <f>Calculations!U33</f>
        <v>1</v>
      </c>
      <c r="O33" s="57">
        <f>Calculations!X33</f>
        <v>100</v>
      </c>
      <c r="P33" s="59">
        <f>Calculations!Y33</f>
        <v>308</v>
      </c>
    </row>
    <row r="34" spans="1:19">
      <c r="A34" s="13" t="str">
        <f>Calculations!A34</f>
        <v>Storage bin</v>
      </c>
      <c r="B34" s="63" t="str">
        <f>Calculations!B34</f>
        <v>Use Backup Vendor for Bulk Orders</v>
      </c>
      <c r="C34" s="6" t="str">
        <f>Calculations!D34</f>
        <v>1,2,3,4</v>
      </c>
      <c r="D34" s="6" t="str">
        <f>Calculations!E34</f>
        <v>No</v>
      </c>
      <c r="E34" s="28" t="str">
        <f>Calculations!I34</f>
        <v>Walmart</v>
      </c>
      <c r="F34" s="30" t="str">
        <f>HYPERLINK(Calculations!Q34,Calculations!J34)</f>
        <v>3Q2500CLMCB</v>
      </c>
      <c r="G34" s="24">
        <f>Calculations!K34</f>
        <v>15.56</v>
      </c>
      <c r="H34" s="6">
        <f>Calculations!L34</f>
        <v>1</v>
      </c>
      <c r="I34" s="6">
        <f>Calculations!O34</f>
        <v>10</v>
      </c>
      <c r="J34" s="24">
        <f t="shared" si="1"/>
        <v>155.6</v>
      </c>
      <c r="K34" s="57" t="str">
        <f>Calculations!R34</f>
        <v>Home Depot</v>
      </c>
      <c r="L34" s="58">
        <f>HYPERLINK(Calculations!Z34,Calculations!S34)</f>
        <v>202059682</v>
      </c>
      <c r="M34" s="59">
        <f>Calculations!T34</f>
        <v>65.78</v>
      </c>
      <c r="N34" s="57">
        <f>Calculations!U34</f>
        <v>10</v>
      </c>
      <c r="O34" s="57">
        <f>Calculations!X34</f>
        <v>1</v>
      </c>
      <c r="P34" s="59">
        <f>Calculations!Y34</f>
        <v>65.78</v>
      </c>
      <c r="Q34"/>
      <c r="R34"/>
      <c r="S34"/>
    </row>
    <row r="35" spans="1:19">
      <c r="A35"/>
      <c r="B35"/>
      <c r="C35"/>
      <c r="D35"/>
      <c r="E35"/>
      <c r="F35"/>
      <c r="G35"/>
      <c r="H35"/>
      <c r="I35"/>
      <c r="J35"/>
      <c r="K35"/>
      <c r="L35"/>
      <c r="M35"/>
      <c r="N35"/>
      <c r="O35"/>
      <c r="P35"/>
      <c r="Q35"/>
      <c r="R35"/>
      <c r="S35"/>
    </row>
    <row r="36" spans="1:19">
      <c r="A36"/>
      <c r="B36"/>
      <c r="C36"/>
      <c r="D36"/>
      <c r="E36"/>
      <c r="F36"/>
      <c r="G36"/>
      <c r="H36"/>
      <c r="I36"/>
      <c r="J36"/>
      <c r="K36"/>
      <c r="L36"/>
      <c r="M36"/>
      <c r="N36"/>
      <c r="O36"/>
      <c r="P36"/>
      <c r="Q36"/>
      <c r="R36"/>
      <c r="S36"/>
    </row>
    <row r="37" spans="1:19">
      <c r="A37"/>
      <c r="B37"/>
      <c r="C37"/>
      <c r="D37"/>
      <c r="E37"/>
      <c r="F37"/>
      <c r="G37"/>
      <c r="H37"/>
      <c r="I37"/>
      <c r="J37"/>
      <c r="K37"/>
      <c r="L37"/>
      <c r="M37"/>
      <c r="N37"/>
      <c r="O37"/>
      <c r="P37"/>
      <c r="Q37"/>
      <c r="R37"/>
      <c r="S37"/>
    </row>
    <row r="38" spans="1:19">
      <c r="A38"/>
      <c r="B38"/>
      <c r="C38"/>
      <c r="D38"/>
      <c r="E38"/>
      <c r="F38"/>
      <c r="G38"/>
      <c r="H38"/>
      <c r="I38"/>
      <c r="J38"/>
      <c r="K38"/>
      <c r="L38"/>
      <c r="M38"/>
      <c r="N38"/>
      <c r="O38"/>
      <c r="P38"/>
      <c r="Q38"/>
      <c r="R38"/>
      <c r="S38"/>
    </row>
  </sheetData>
  <phoneticPr fontId="5" type="noConversion"/>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125" zoomScaleNormal="125" zoomScalePageLayoutView="125" workbookViewId="0">
      <selection activeCell="A30" sqref="A30"/>
    </sheetView>
  </sheetViews>
  <sheetFormatPr baseColWidth="10" defaultColWidth="17.1640625" defaultRowHeight="12" x14ac:dyDescent="0"/>
  <cols>
    <col min="1" max="1" width="32.6640625" style="11" customWidth="1"/>
    <col min="2" max="2" width="12.5" style="11" customWidth="1"/>
    <col min="3" max="3" width="18.6640625" style="11" customWidth="1"/>
    <col min="4" max="4" width="10.6640625" style="11" customWidth="1"/>
    <col min="5" max="5" width="13.1640625" style="11" customWidth="1"/>
    <col min="6" max="6" width="22.6640625" style="11" customWidth="1"/>
    <col min="7" max="7" width="18.6640625" style="11" customWidth="1"/>
    <col min="8" max="16384" width="17.1640625" style="11"/>
  </cols>
  <sheetData>
    <row r="1" spans="1:10" ht="24">
      <c r="A1" s="74" t="str">
        <f>Calculations!A1</f>
        <v>Module Name</v>
      </c>
      <c r="B1" s="75" t="str">
        <f>Calculations!B1</f>
        <v>Students per Group</v>
      </c>
      <c r="C1" s="75" t="str">
        <f>Calculations!C1</f>
        <v>Students per Class</v>
      </c>
      <c r="D1" s="75" t="str">
        <f>Calculations!D1</f>
        <v>Groups per class</v>
      </c>
      <c r="E1" s="76"/>
      <c r="F1" s="77"/>
      <c r="G1" s="77"/>
      <c r="H1" s="78"/>
      <c r="I1" s="78"/>
      <c r="J1" s="78"/>
    </row>
    <row r="2" spans="1:10">
      <c r="A2" s="79" t="str">
        <f>Calculations!A2</f>
        <v>Medical Technology</v>
      </c>
      <c r="B2" s="80">
        <f>Calculations!B2</f>
        <v>2</v>
      </c>
      <c r="C2" s="80">
        <f>Calculations!C2</f>
        <v>20</v>
      </c>
      <c r="D2" s="80">
        <f>Calculations!D2</f>
        <v>10</v>
      </c>
      <c r="E2" s="81"/>
      <c r="F2" s="82"/>
      <c r="G2" s="82"/>
      <c r="H2" s="78"/>
      <c r="I2" s="78"/>
      <c r="J2" s="78"/>
    </row>
    <row r="3" spans="1:10" ht="24">
      <c r="A3" s="83" t="str">
        <f>Calculations!A3</f>
        <v>Part Description</v>
      </c>
      <c r="B3" s="83" t="str">
        <f>Calculations!H3</f>
        <v>Total Items per Kit</v>
      </c>
      <c r="C3" s="83" t="str">
        <f>Calculations!C3</f>
        <v>Packing Notes</v>
      </c>
      <c r="D3" s="83" t="str">
        <f>Calculations!D3</f>
        <v>Activity</v>
      </c>
      <c r="E3" s="83" t="str">
        <f>Calculations!E3</f>
        <v>Expendable</v>
      </c>
      <c r="F3" s="83" t="str">
        <f>Calculations!I3</f>
        <v>Suggested Vendor</v>
      </c>
      <c r="G3" s="83" t="str">
        <f>Calculations!J3</f>
        <v>Part Number</v>
      </c>
      <c r="H3" s="78"/>
      <c r="I3" s="78"/>
      <c r="J3" s="78"/>
    </row>
    <row r="4" spans="1:10">
      <c r="A4" s="84" t="str">
        <f>Calculations!A4</f>
        <v>Small cup</v>
      </c>
      <c r="B4" s="85">
        <f>Calculations!H4</f>
        <v>10</v>
      </c>
      <c r="C4" s="86">
        <f>Calculations!C4</f>
        <v>0</v>
      </c>
      <c r="D4" s="85">
        <f>Calculations!D4</f>
        <v>1</v>
      </c>
      <c r="E4" s="85" t="str">
        <f>Calculations!E4</f>
        <v>Yes</v>
      </c>
      <c r="F4" s="85" t="str">
        <f>Calculations!I4</f>
        <v>Walmart</v>
      </c>
      <c r="G4" s="87" t="str">
        <f>HYPERLINK(Calculations!Q4,Calculations!J4)</f>
        <v>C6-7030</v>
      </c>
      <c r="H4" s="78"/>
      <c r="I4" s="78"/>
      <c r="J4" s="78"/>
    </row>
    <row r="5" spans="1:10">
      <c r="A5" s="84" t="str">
        <f>Calculations!A5</f>
        <v>Spoon</v>
      </c>
      <c r="B5" s="85">
        <f>Calculations!H5</f>
        <v>10</v>
      </c>
      <c r="C5" s="86">
        <f>Calculations!C5</f>
        <v>0</v>
      </c>
      <c r="D5" s="85">
        <f>Calculations!D5</f>
        <v>1</v>
      </c>
      <c r="E5" s="85" t="str">
        <f>Calculations!E5</f>
        <v>Multiuse</v>
      </c>
      <c r="F5" s="85" t="str">
        <f>Calculations!I5</f>
        <v>Walmart</v>
      </c>
      <c r="G5" s="87" t="str">
        <f>HYPERLINK(Calculations!Q5,Calculations!J5)</f>
        <v>000438498</v>
      </c>
      <c r="H5" s="78"/>
      <c r="I5" s="78"/>
      <c r="J5" s="78"/>
    </row>
    <row r="6" spans="1:10">
      <c r="A6" s="84" t="str">
        <f>Calculations!A6</f>
        <v>Salt (1 teaspoon)</v>
      </c>
      <c r="B6" s="85">
        <f>Calculations!H6</f>
        <v>10</v>
      </c>
      <c r="C6" s="86">
        <f>Calculations!C6</f>
        <v>0</v>
      </c>
      <c r="D6" s="85">
        <f>Calculations!D6</f>
        <v>1</v>
      </c>
      <c r="E6" s="85" t="str">
        <f>Calculations!E6</f>
        <v>Yes</v>
      </c>
      <c r="F6" s="85" t="str">
        <f>Calculations!I6</f>
        <v>Walmart</v>
      </c>
      <c r="G6" s="87" t="str">
        <f>HYPERLINK(Calculations!Q6,Calculations!J6)</f>
        <v>009244863</v>
      </c>
      <c r="H6" s="78"/>
      <c r="I6" s="78"/>
      <c r="J6" s="78"/>
    </row>
    <row r="7" spans="1:10">
      <c r="A7" s="84" t="str">
        <f>Calculations!A7</f>
        <v>Flour (1/2 teaspoon)</v>
      </c>
      <c r="B7" s="85">
        <f>Calculations!H7</f>
        <v>10</v>
      </c>
      <c r="C7" s="86">
        <f>Calculations!C7</f>
        <v>0</v>
      </c>
      <c r="D7" s="85">
        <f>Calculations!D7</f>
        <v>1</v>
      </c>
      <c r="E7" s="85" t="str">
        <f>Calculations!E7</f>
        <v>Yes</v>
      </c>
      <c r="F7" s="85" t="str">
        <f>Calculations!I7</f>
        <v>Walmart</v>
      </c>
      <c r="G7" s="87" t="str">
        <f>HYPERLINK(Calculations!Q7,Calculations!J7)</f>
        <v>009253784</v>
      </c>
      <c r="H7" s="78"/>
      <c r="I7" s="78"/>
      <c r="J7" s="78"/>
    </row>
    <row r="8" spans="1:10">
      <c r="A8" s="84" t="str">
        <f>Calculations!A8</f>
        <v>Metal bottle caps w/ liners</v>
      </c>
      <c r="B8" s="85">
        <f>Calculations!H8</f>
        <v>20</v>
      </c>
      <c r="C8" s="86">
        <f>Calculations!C8</f>
        <v>0</v>
      </c>
      <c r="D8" s="85">
        <f>Calculations!D8</f>
        <v>1</v>
      </c>
      <c r="E8" s="85" t="str">
        <f>Calculations!E8</f>
        <v>Yes</v>
      </c>
      <c r="F8" s="85" t="str">
        <f>Calculations!I8</f>
        <v>Brew Caps</v>
      </c>
      <c r="G8" s="87" t="str">
        <f>HYPERLINK(Calculations!Q8,Calculations!J8)</f>
        <v>26MM</v>
      </c>
      <c r="H8" s="78"/>
      <c r="I8" s="78"/>
      <c r="J8" s="78"/>
    </row>
    <row r="9" spans="1:10">
      <c r="A9" s="84" t="str">
        <f>Calculations!A9</f>
        <v>Nickel-plated brass snap, Size 3</v>
      </c>
      <c r="B9" s="85">
        <f>Calculations!H9</f>
        <v>20</v>
      </c>
      <c r="C9" s="86">
        <f>Calculations!C9</f>
        <v>0</v>
      </c>
      <c r="D9" s="85">
        <f>Calculations!D9</f>
        <v>1</v>
      </c>
      <c r="E9" s="85" t="str">
        <f>Calculations!E9</f>
        <v>Mutliuse</v>
      </c>
      <c r="F9" s="85" t="str">
        <f>Calculations!I9</f>
        <v>ZipperStop</v>
      </c>
      <c r="G9" s="87" t="str">
        <f>HYPERLINK(Calculations!Q9,Calculations!J9)</f>
        <v>80-3-65</v>
      </c>
      <c r="H9" s="78"/>
      <c r="I9" s="78"/>
      <c r="J9" s="78"/>
    </row>
    <row r="10" spans="1:10">
      <c r="A10" s="84" t="str">
        <f>Calculations!A10</f>
        <v>Liquid body wash or hand soap</v>
      </c>
      <c r="B10" s="85">
        <f>Calculations!H10</f>
        <v>1</v>
      </c>
      <c r="C10" s="86">
        <f>Calculations!C10</f>
        <v>0</v>
      </c>
      <c r="D10" s="85">
        <f>Calculations!D10</f>
        <v>1</v>
      </c>
      <c r="E10" s="85" t="str">
        <f>Calculations!E10</f>
        <v>Mutluse</v>
      </c>
      <c r="F10" s="85" t="str">
        <f>Calculations!I10</f>
        <v>Walmart</v>
      </c>
      <c r="G10" s="87" t="str">
        <f>HYPERLINK(Calculations!Q10,Calculations!J10)</f>
        <v>550533198</v>
      </c>
      <c r="H10" s="78"/>
      <c r="I10" s="78"/>
      <c r="J10" s="78"/>
    </row>
    <row r="11" spans="1:10">
      <c r="A11" s="84" t="str">
        <f>Calculations!A11</f>
        <v>Disposable ECG electrodes</v>
      </c>
      <c r="B11" s="85">
        <f>Calculations!H11</f>
        <v>20</v>
      </c>
      <c r="C11" s="86">
        <f>Calculations!C11</f>
        <v>0</v>
      </c>
      <c r="D11" s="85">
        <f>Calculations!D11</f>
        <v>1</v>
      </c>
      <c r="E11" s="85" t="str">
        <f>Calculations!E11</f>
        <v>Yes</v>
      </c>
      <c r="F11" s="85" t="str">
        <f>Calculations!I11</f>
        <v>Healthcare4Home</v>
      </c>
      <c r="G11" s="87" t="str">
        <f>HYPERLINK(Calculations!Q11,Calculations!J11)</f>
        <v>NA</v>
      </c>
      <c r="H11" s="78"/>
      <c r="I11" s="78"/>
      <c r="J11" s="78"/>
    </row>
    <row r="12" spans="1:10">
      <c r="A12" s="84" t="str">
        <f>Calculations!A12</f>
        <v>Medical tape</v>
      </c>
      <c r="B12" s="85">
        <f>Calculations!H12</f>
        <v>4</v>
      </c>
      <c r="C12" s="86">
        <f>Calculations!C12</f>
        <v>0</v>
      </c>
      <c r="D12" s="85">
        <f>Calculations!D12</f>
        <v>1</v>
      </c>
      <c r="E12" s="85" t="str">
        <f>Calculations!E12</f>
        <v>Multiuse</v>
      </c>
      <c r="F12" s="85" t="str">
        <f>Calculations!I12</f>
        <v>Walmart</v>
      </c>
      <c r="G12" s="87" t="str">
        <f>HYPERLINK(Calculations!Q12,Calculations!J12)</f>
        <v>550365868</v>
      </c>
      <c r="H12" s="78"/>
      <c r="I12" s="78"/>
      <c r="J12" s="78"/>
    </row>
    <row r="13" spans="1:10">
      <c r="A13" s="84" t="str">
        <f>Calculations!A13</f>
        <v>Alligator clip wires</v>
      </c>
      <c r="B13" s="85">
        <f>Calculations!H13</f>
        <v>20</v>
      </c>
      <c r="C13" s="86">
        <f>Calculations!C13</f>
        <v>0</v>
      </c>
      <c r="D13" s="85" t="str">
        <f>Calculations!D13</f>
        <v>1,3,4</v>
      </c>
      <c r="E13" s="85" t="str">
        <f>Calculations!E13</f>
        <v>No</v>
      </c>
      <c r="F13" s="85" t="str">
        <f>Calculations!I13</f>
        <v>Mouser</v>
      </c>
      <c r="G13" s="87" t="str">
        <f>HYPERLINK(Calculations!Q13,Calculations!J13)</f>
        <v>835-501789</v>
      </c>
      <c r="H13" s="78"/>
      <c r="I13" s="78"/>
      <c r="J13" s="78"/>
    </row>
    <row r="14" spans="1:10">
      <c r="A14" s="84" t="str">
        <f>Calculations!A14</f>
        <v>Digital multimeters</v>
      </c>
      <c r="B14" s="85">
        <f>Calculations!H14</f>
        <v>10</v>
      </c>
      <c r="C14" s="86">
        <f>Calculations!C14</f>
        <v>0</v>
      </c>
      <c r="D14" s="85" t="str">
        <f>Calculations!D14</f>
        <v>1,3,4</v>
      </c>
      <c r="E14" s="85" t="str">
        <f>Calculations!E14</f>
        <v>No</v>
      </c>
      <c r="F14" s="85" t="str">
        <f>Calculations!I14</f>
        <v>Amazon</v>
      </c>
      <c r="G14" s="87" t="str">
        <f>HYPERLINK(Calculations!Q14,Calculations!J14)</f>
        <v>RIDGE40508</v>
      </c>
      <c r="H14" s="78"/>
      <c r="I14" s="78"/>
      <c r="J14" s="78"/>
    </row>
    <row r="15" spans="1:10">
      <c r="A15" s="84" t="str">
        <f>Calculations!A15</f>
        <v>Jumper wires</v>
      </c>
      <c r="B15" s="85">
        <f>Calculations!H15</f>
        <v>100</v>
      </c>
      <c r="C15" s="86">
        <f>Calculations!C15</f>
        <v>0</v>
      </c>
      <c r="D15" s="85" t="str">
        <f>Calculations!D15</f>
        <v>3,4</v>
      </c>
      <c r="E15" s="85" t="str">
        <f>Calculations!E15</f>
        <v>No</v>
      </c>
      <c r="F15" s="85" t="str">
        <f>Calculations!I15</f>
        <v>Mouser</v>
      </c>
      <c r="G15" s="87" t="str">
        <f>HYPERLINK(Calculations!Q15,Calculations!J15)</f>
        <v>517-923345-05</v>
      </c>
      <c r="H15" s="78"/>
      <c r="I15" s="78"/>
      <c r="J15" s="78"/>
    </row>
    <row r="16" spans="1:10">
      <c r="A16" s="84" t="str">
        <f>Calculations!A16</f>
        <v>Plastic tubing (7/16" OD, 5/16" ID)</v>
      </c>
      <c r="B16" s="85">
        <f>Calculations!H16</f>
        <v>10</v>
      </c>
      <c r="C16" s="86">
        <f>Calculations!C16</f>
        <v>0</v>
      </c>
      <c r="D16" s="85">
        <f>Calculations!D16</f>
        <v>2</v>
      </c>
      <c r="E16" s="85" t="str">
        <f>Calculations!E16</f>
        <v>Multiuse</v>
      </c>
      <c r="F16" s="85" t="str">
        <f>Calculations!I16</f>
        <v>HomeDepot</v>
      </c>
      <c r="G16" s="87" t="str">
        <f>HYPERLINK(Calculations!Q16,Calculations!J16)</f>
        <v>202257749</v>
      </c>
      <c r="H16" s="78"/>
      <c r="I16" s="78"/>
      <c r="J16" s="78"/>
    </row>
    <row r="17" spans="1:10">
      <c r="A17" s="84" t="str">
        <f>Calculations!A17</f>
        <v>Medium funnel</v>
      </c>
      <c r="B17" s="85">
        <f>Calculations!H17</f>
        <v>10</v>
      </c>
      <c r="C17" s="86">
        <f>Calculations!C17</f>
        <v>0</v>
      </c>
      <c r="D17" s="85">
        <f>Calculations!D17</f>
        <v>2</v>
      </c>
      <c r="E17" s="85" t="str">
        <f>Calculations!E17</f>
        <v>No</v>
      </c>
      <c r="F17" s="85" t="str">
        <f>Calculations!I17</f>
        <v>Hardware Online</v>
      </c>
      <c r="G17" s="87" t="str">
        <f>HYPERLINK(Calculations!Q17,Calculations!J17)</f>
        <v>8294175</v>
      </c>
      <c r="H17" s="78"/>
      <c r="I17" s="78"/>
      <c r="J17" s="78"/>
    </row>
    <row r="18" spans="1:10">
      <c r="A18" s="84" t="str">
        <f>Calculations!A18</f>
        <v>Balloon (7")</v>
      </c>
      <c r="B18" s="85">
        <f>Calculations!H18</f>
        <v>10</v>
      </c>
      <c r="C18" s="86">
        <f>Calculations!C18</f>
        <v>0</v>
      </c>
      <c r="D18" s="85">
        <f>Calculations!D18</f>
        <v>2</v>
      </c>
      <c r="E18" s="85" t="str">
        <f>Calculations!E18</f>
        <v>Yes</v>
      </c>
      <c r="F18" s="85" t="str">
        <f>Calculations!I18</f>
        <v>Walmart</v>
      </c>
      <c r="G18" s="87" t="str">
        <f>HYPERLINK(Calculations!Q18,Calculations!J18)</f>
        <v>329598</v>
      </c>
      <c r="H18" s="78"/>
      <c r="I18" s="78"/>
      <c r="J18" s="78"/>
    </row>
    <row r="19" spans="1:10">
      <c r="A19" s="84" t="str">
        <f>Calculations!A19</f>
        <v>Stopwatch</v>
      </c>
      <c r="B19" s="85">
        <f>Calculations!H19</f>
        <v>1</v>
      </c>
      <c r="C19" s="86">
        <f>Calculations!C19</f>
        <v>0</v>
      </c>
      <c r="D19" s="85">
        <f>Calculations!D19</f>
        <v>2</v>
      </c>
      <c r="E19" s="85" t="str">
        <f>Calculations!E19</f>
        <v>No</v>
      </c>
      <c r="F19" s="85" t="str">
        <f>Calculations!I19</f>
        <v>Walmart</v>
      </c>
      <c r="G19" s="87" t="str">
        <f>HYPERLINK(Calculations!Q19,Calculations!J19)</f>
        <v>CSI910SET</v>
      </c>
      <c r="H19" s="78"/>
      <c r="I19" s="78"/>
      <c r="J19" s="78"/>
    </row>
    <row r="20" spans="1:10">
      <c r="A20" s="84" t="str">
        <f>Calculations!A20</f>
        <v>Masking tape</v>
      </c>
      <c r="B20" s="85">
        <f>Calculations!H20</f>
        <v>2</v>
      </c>
      <c r="C20" s="86">
        <f>Calculations!C20</f>
        <v>0</v>
      </c>
      <c r="D20" s="85" t="str">
        <f>Calculations!D20</f>
        <v>2,4</v>
      </c>
      <c r="E20" s="85" t="str">
        <f>Calculations!E20</f>
        <v>Multiuse</v>
      </c>
      <c r="F20" s="85" t="str">
        <f>Calculations!I20</f>
        <v>Walmart</v>
      </c>
      <c r="G20" s="87" t="str">
        <f>HYPERLINK(Calculations!Q20,Calculations!J20)</f>
        <v>SPR64000</v>
      </c>
      <c r="H20" s="78"/>
      <c r="I20" s="78"/>
      <c r="J20" s="78"/>
    </row>
    <row r="21" spans="1:10">
      <c r="A21" s="84" t="str">
        <f>Calculations!A21</f>
        <v>Scissors</v>
      </c>
      <c r="B21" s="85">
        <f>Calculations!H21</f>
        <v>5</v>
      </c>
      <c r="C21" s="86">
        <f>Calculations!C21</f>
        <v>0</v>
      </c>
      <c r="D21" s="85" t="str">
        <f>Calculations!D21</f>
        <v>2,3,4</v>
      </c>
      <c r="E21" s="85" t="str">
        <f>Calculations!E21</f>
        <v>No</v>
      </c>
      <c r="F21" s="85" t="str">
        <f>Calculations!I21</f>
        <v>Walmart</v>
      </c>
      <c r="G21" s="87">
        <f>HYPERLINK(Calculations!Q21,Calculations!J21)</f>
        <v>551875307</v>
      </c>
      <c r="H21" s="78"/>
      <c r="I21" s="78"/>
      <c r="J21" s="78"/>
    </row>
    <row r="22" spans="1:10">
      <c r="A22" s="84" t="str">
        <f>Calculations!A22</f>
        <v>Solar cell</v>
      </c>
      <c r="B22" s="85">
        <f>Calculations!H22</f>
        <v>10</v>
      </c>
      <c r="C22" s="86">
        <f>Calculations!C22</f>
        <v>0</v>
      </c>
      <c r="D22" s="85">
        <f>Calculations!D22</f>
        <v>3</v>
      </c>
      <c r="E22" s="85" t="str">
        <f>Calculations!E22</f>
        <v>No</v>
      </c>
      <c r="F22" s="85" t="str">
        <f>Calculations!I22</f>
        <v>Sundance Solar</v>
      </c>
      <c r="G22" s="87" t="str">
        <f>HYPERLINK(Calculations!Q22,Calculations!J22)</f>
        <v>700-11305-01</v>
      </c>
      <c r="H22" s="78"/>
      <c r="I22" s="78"/>
      <c r="J22" s="78"/>
    </row>
    <row r="23" spans="1:10">
      <c r="A23" s="84" t="str">
        <f>Calculations!A23</f>
        <v>Blue glass filter</v>
      </c>
      <c r="B23" s="85">
        <f>Calculations!H23</f>
        <v>10</v>
      </c>
      <c r="C23" s="86">
        <f>Calculations!C23</f>
        <v>0</v>
      </c>
      <c r="D23" s="85">
        <f>Calculations!D23</f>
        <v>3</v>
      </c>
      <c r="E23" s="85" t="str">
        <f>Calculations!E23</f>
        <v>No</v>
      </c>
      <c r="F23" s="85" t="str">
        <f>Calculations!I23</f>
        <v>Pegasus Lighting</v>
      </c>
      <c r="G23" s="87" t="str">
        <f>HYPERLINK(Calculations!Q23,Calculations!J23)</f>
        <v>MR11-Blue</v>
      </c>
      <c r="H23" s="78"/>
      <c r="I23" s="78"/>
      <c r="J23" s="78"/>
    </row>
    <row r="24" spans="1:10">
      <c r="A24" s="84" t="str">
        <f>Calculations!A24</f>
        <v>Blue LEDs</v>
      </c>
      <c r="B24" s="85">
        <f>Calculations!H24</f>
        <v>70</v>
      </c>
      <c r="C24" s="86">
        <f>Calculations!C24</f>
        <v>0</v>
      </c>
      <c r="D24" s="85" t="str">
        <f>Calculations!D24</f>
        <v>3,4</v>
      </c>
      <c r="E24" s="85" t="str">
        <f>Calculations!E24</f>
        <v>No</v>
      </c>
      <c r="F24" s="85" t="str">
        <f>Calculations!I24</f>
        <v>Mouser</v>
      </c>
      <c r="G24" s="87" t="str">
        <f>HYPERLINK(Calculations!Q24,Calculations!J24)</f>
        <v>593-VAOL-5GSBY4</v>
      </c>
      <c r="H24" s="78"/>
      <c r="I24" s="78"/>
      <c r="J24" s="78"/>
    </row>
    <row r="25" spans="1:10">
      <c r="A25" s="84" t="str">
        <f>Calculations!A25</f>
        <v xml:space="preserve">White LED </v>
      </c>
      <c r="B25" s="85">
        <f>Calculations!H25</f>
        <v>20</v>
      </c>
      <c r="C25" s="86">
        <f>Calculations!C25</f>
        <v>0</v>
      </c>
      <c r="D25" s="85" t="str">
        <f>Calculations!D25</f>
        <v>3,4</v>
      </c>
      <c r="E25" s="85" t="str">
        <f>Calculations!E25</f>
        <v>No</v>
      </c>
      <c r="F25" s="85" t="str">
        <f>Calculations!I25</f>
        <v>Mouser</v>
      </c>
      <c r="G25" s="87" t="str">
        <f>HYPERLINK(Calculations!Q25,Calculations!J25)</f>
        <v>593-VAOL-5GWY4</v>
      </c>
      <c r="H25" s="78"/>
      <c r="I25" s="78"/>
      <c r="J25" s="78"/>
    </row>
    <row r="26" spans="1:10">
      <c r="A26" s="84" t="str">
        <f>Calculations!A26</f>
        <v>Breadboard</v>
      </c>
      <c r="B26" s="85">
        <f>Calculations!H26</f>
        <v>10</v>
      </c>
      <c r="C26" s="86">
        <f>Calculations!C26</f>
        <v>0</v>
      </c>
      <c r="D26" s="85" t="str">
        <f>Calculations!D26</f>
        <v>3,4</v>
      </c>
      <c r="E26" s="85" t="str">
        <f>Calculations!E26</f>
        <v>No</v>
      </c>
      <c r="F26" s="85" t="str">
        <f>Calculations!I26</f>
        <v>Mouser</v>
      </c>
      <c r="G26" s="87" t="str">
        <f>HYPERLINK(Calculations!Q26,Calculations!J26)</f>
        <v>854-BB400T</v>
      </c>
      <c r="H26" s="78"/>
      <c r="I26" s="78"/>
      <c r="J26" s="78"/>
    </row>
    <row r="27" spans="1:10">
      <c r="A27" s="84" t="str">
        <f>Calculations!A27</f>
        <v>String (14 in)</v>
      </c>
      <c r="B27" s="85">
        <f>Calculations!H27</f>
        <v>10</v>
      </c>
      <c r="C27" s="86">
        <f>Calculations!C27</f>
        <v>0</v>
      </c>
      <c r="D27" s="85">
        <f>Calculations!D27</f>
        <v>4</v>
      </c>
      <c r="E27" s="85" t="str">
        <f>Calculations!E27</f>
        <v>Multiuse</v>
      </c>
      <c r="F27" s="85" t="str">
        <f>Calculations!I27</f>
        <v>Walmart</v>
      </c>
      <c r="G27" s="87" t="str">
        <f>HYPERLINK(Calculations!Q27,Calculations!J27)</f>
        <v>QUA46171</v>
      </c>
      <c r="H27" s="78"/>
      <c r="I27" s="78"/>
      <c r="J27" s="78"/>
    </row>
    <row r="28" spans="1:10">
      <c r="A28" s="84" t="str">
        <f>Calculations!A28</f>
        <v>Battery (9V)</v>
      </c>
      <c r="B28" s="85">
        <f>Calculations!H28</f>
        <v>10</v>
      </c>
      <c r="C28" s="86">
        <f>Calculations!C28</f>
        <v>0</v>
      </c>
      <c r="D28" s="85" t="str">
        <f>Calculations!D28</f>
        <v>3,4</v>
      </c>
      <c r="E28" s="85" t="str">
        <f>Calculations!E28</f>
        <v>Multiuse</v>
      </c>
      <c r="F28" s="85" t="str">
        <f>Calculations!I28</f>
        <v>Walmart</v>
      </c>
      <c r="G28" s="87" t="str">
        <f>HYPERLINK(Calculations!Q28,Calculations!J28)</f>
        <v>D5326/D5926</v>
      </c>
      <c r="H28" s="78"/>
      <c r="I28" s="78"/>
      <c r="J28" s="78"/>
    </row>
    <row r="29" spans="1:10">
      <c r="A29" s="84" t="str">
        <f>Calculations!A29</f>
        <v>Battery snap (9V)</v>
      </c>
      <c r="B29" s="85">
        <f>Calculations!H29</f>
        <v>10</v>
      </c>
      <c r="C29" s="86">
        <f>Calculations!C29</f>
        <v>0</v>
      </c>
      <c r="D29" s="85" t="str">
        <f>Calculations!D29</f>
        <v>3,4</v>
      </c>
      <c r="E29" s="85" t="str">
        <f>Calculations!E29</f>
        <v>No</v>
      </c>
      <c r="F29" s="85" t="str">
        <f>Calculations!I29</f>
        <v>Mouser</v>
      </c>
      <c r="G29" s="87" t="str">
        <f>HYPERLINK(Calculations!Q29,Calculations!J29)</f>
        <v>121-0622/O-GR</v>
      </c>
      <c r="H29" s="78"/>
      <c r="I29" s="78"/>
      <c r="J29" s="78"/>
    </row>
    <row r="30" spans="1:10">
      <c r="A30" s="84" t="str">
        <f>Calculations!A30</f>
        <v>Resistors (1000 ohm)</v>
      </c>
      <c r="B30" s="85">
        <f>Calculations!H30</f>
        <v>200</v>
      </c>
      <c r="C30" s="86">
        <f>Calculations!C30</f>
        <v>0</v>
      </c>
      <c r="D30" s="85" t="str">
        <f>Calculations!D30</f>
        <v>3,4</v>
      </c>
      <c r="E30" s="85" t="str">
        <f>Calculations!E30</f>
        <v>No</v>
      </c>
      <c r="F30" s="85" t="str">
        <f>Calculations!I30</f>
        <v>Mouser</v>
      </c>
      <c r="G30" s="87" t="str">
        <f>HYPERLINK(Calculations!Q30,Calculations!J30)</f>
        <v>291-1K-RC</v>
      </c>
      <c r="H30" s="78"/>
      <c r="I30" s="78"/>
      <c r="J30" s="78"/>
    </row>
    <row r="31" spans="1:10">
      <c r="A31" s="84" t="str">
        <f>Calculations!A31</f>
        <v>Black construction paper</v>
      </c>
      <c r="B31" s="85">
        <f>Calculations!H31</f>
        <v>10</v>
      </c>
      <c r="C31" s="86">
        <f>Calculations!C31</f>
        <v>0</v>
      </c>
      <c r="D31" s="85">
        <f>Calculations!D31</f>
        <v>3</v>
      </c>
      <c r="E31" s="85" t="str">
        <f>Calculations!E31</f>
        <v>Yes</v>
      </c>
      <c r="F31" s="85" t="str">
        <f>Calculations!I31</f>
        <v>Walmart</v>
      </c>
      <c r="G31" s="87" t="str">
        <f>HYPERLINK(Calculations!Q31,Calculations!J31)</f>
        <v>67101</v>
      </c>
      <c r="H31" s="78"/>
      <c r="I31" s="78"/>
      <c r="J31" s="78"/>
    </row>
    <row r="32" spans="1:10">
      <c r="A32" s="84" t="str">
        <f>Calculations!A32</f>
        <v>Clear tape</v>
      </c>
      <c r="B32" s="85">
        <f>Calculations!H32</f>
        <v>2</v>
      </c>
      <c r="C32" s="86">
        <f>Calculations!C32</f>
        <v>0</v>
      </c>
      <c r="D32" s="85" t="str">
        <f>Calculations!D32</f>
        <v>3,4</v>
      </c>
      <c r="E32" s="85" t="str">
        <f>Calculations!E32</f>
        <v>Multiuse</v>
      </c>
      <c r="F32" s="85" t="str">
        <f>Calculations!I32</f>
        <v>Walmart</v>
      </c>
      <c r="G32" s="87">
        <f>HYPERLINK(Calculations!Q32,Calculations!J32)</f>
        <v>552256675</v>
      </c>
      <c r="H32" s="78"/>
      <c r="I32" s="78"/>
      <c r="J32" s="78"/>
    </row>
    <row r="33" spans="1:10">
      <c r="A33" s="84" t="str">
        <f>Calculations!A33</f>
        <v>Tape measure</v>
      </c>
      <c r="B33" s="85">
        <f>Calculations!H33</f>
        <v>10</v>
      </c>
      <c r="C33" s="86">
        <f>Calculations!C33</f>
        <v>0</v>
      </c>
      <c r="D33" s="85" t="str">
        <f>Calculations!D33</f>
        <v>3,4</v>
      </c>
      <c r="E33" s="85" t="str">
        <f>Calculations!E33</f>
        <v>No</v>
      </c>
      <c r="F33" s="85" t="str">
        <f>Calculations!I33</f>
        <v>Walmart</v>
      </c>
      <c r="G33" s="87">
        <f>HYPERLINK(Calculations!Q33,Calculations!J33)</f>
        <v>372654</v>
      </c>
      <c r="H33" s="78"/>
      <c r="I33" s="78"/>
      <c r="J33" s="78"/>
    </row>
    <row r="34" spans="1:10">
      <c r="A34" s="84" t="str">
        <f>Calculations!A34</f>
        <v>Storage bin</v>
      </c>
      <c r="B34" s="85">
        <f>Calculations!H34</f>
        <v>1</v>
      </c>
      <c r="C34" s="86">
        <f>Calculations!C34</f>
        <v>0</v>
      </c>
      <c r="D34" s="85" t="str">
        <f>Calculations!D34</f>
        <v>1,2,3,4</v>
      </c>
      <c r="E34" s="85" t="str">
        <f>Calculations!E34</f>
        <v>No</v>
      </c>
      <c r="F34" s="85" t="str">
        <f>Calculations!I34</f>
        <v>Walmart</v>
      </c>
      <c r="G34" s="87" t="str">
        <f>HYPERLINK(Calculations!Q34,Calculations!J34)</f>
        <v>3Q2500CLMCB</v>
      </c>
      <c r="H34" s="78"/>
      <c r="I34" s="78"/>
      <c r="J34" s="78"/>
    </row>
    <row r="35" spans="1:10">
      <c r="A35" s="78"/>
      <c r="B35" s="78"/>
      <c r="C35" s="78"/>
      <c r="D35" s="78"/>
      <c r="E35" s="78"/>
      <c r="F35" s="78"/>
      <c r="G35" s="78"/>
      <c r="H35" s="78"/>
      <c r="I35" s="78"/>
      <c r="J35" s="78"/>
    </row>
    <row r="36" spans="1:10">
      <c r="A36" s="78"/>
      <c r="B36" s="78"/>
      <c r="C36" s="78"/>
      <c r="D36" s="78"/>
      <c r="E36" s="78"/>
      <c r="F36" s="78"/>
      <c r="G36" s="78"/>
      <c r="H36" s="78"/>
      <c r="I36" s="78"/>
      <c r="J36" s="78"/>
    </row>
    <row r="37" spans="1:10">
      <c r="A37" s="78"/>
      <c r="B37" s="78"/>
      <c r="C37" s="78"/>
      <c r="D37" s="78"/>
      <c r="E37" s="78"/>
      <c r="F37" s="78"/>
      <c r="G37" s="78"/>
      <c r="H37" s="78"/>
      <c r="I37" s="78"/>
      <c r="J37" s="78"/>
    </row>
    <row r="38" spans="1:10">
      <c r="A38" s="78"/>
      <c r="B38" s="78"/>
      <c r="C38" s="78"/>
      <c r="D38" s="78"/>
      <c r="E38" s="78"/>
      <c r="F38" s="78"/>
      <c r="G38" s="78"/>
      <c r="H38" s="78"/>
      <c r="I38" s="78"/>
      <c r="J38" s="78"/>
    </row>
    <row r="39" spans="1:10">
      <c r="A39" s="78"/>
      <c r="B39" s="78"/>
      <c r="C39" s="78"/>
      <c r="D39" s="78"/>
      <c r="E39" s="78"/>
      <c r="F39" s="78"/>
      <c r="G39" s="78"/>
      <c r="H39" s="78"/>
      <c r="I39" s="78"/>
      <c r="J39" s="78"/>
    </row>
    <row r="40" spans="1:10">
      <c r="A40" s="78"/>
      <c r="B40" s="78"/>
      <c r="C40" s="78"/>
      <c r="D40" s="78"/>
      <c r="E40" s="78"/>
      <c r="F40" s="78"/>
      <c r="G40" s="78"/>
      <c r="H40" s="78"/>
      <c r="I40" s="78"/>
      <c r="J40" s="78"/>
    </row>
  </sheetData>
  <phoneticPr fontId="5" type="noConversion"/>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zoomScale="125" zoomScaleNormal="125" zoomScalePageLayoutView="125" workbookViewId="0">
      <pane xSplit="1" ySplit="3" topLeftCell="B4" activePane="bottomRight" state="frozen"/>
      <selection pane="topRight" activeCell="B1" sqref="B1"/>
      <selection pane="bottomLeft" activeCell="A4" sqref="A4"/>
      <selection pane="bottomRight" activeCell="A17" sqref="A17"/>
    </sheetView>
  </sheetViews>
  <sheetFormatPr baseColWidth="10" defaultColWidth="9.1640625" defaultRowHeight="12" x14ac:dyDescent="0"/>
  <cols>
    <col min="1" max="1" width="34.1640625" style="73" customWidth="1"/>
    <col min="2" max="2" width="14.1640625" style="73" customWidth="1"/>
    <col min="3" max="3" width="13.33203125" style="73" customWidth="1"/>
    <col min="4" max="4" width="10.6640625" style="73" customWidth="1"/>
    <col min="5" max="5" width="11.6640625" style="73" customWidth="1"/>
    <col min="6" max="6" width="10.6640625" style="73" customWidth="1"/>
    <col min="7" max="7" width="10.33203125" style="73" customWidth="1"/>
    <col min="8" max="8" width="15.83203125" style="73" customWidth="1"/>
    <col min="9" max="9" width="20.5" style="73" customWidth="1"/>
    <col min="10" max="10" width="18" style="73" bestFit="1" customWidth="1"/>
    <col min="11" max="11" width="10.6640625" style="73" customWidth="1"/>
    <col min="12" max="12" width="9.83203125" style="73" customWidth="1"/>
    <col min="13" max="13" width="10.1640625" style="73" customWidth="1"/>
    <col min="14" max="14" width="10.83203125" style="73" customWidth="1"/>
    <col min="15" max="15" width="13.83203125" style="73" customWidth="1"/>
    <col min="16" max="16" width="12.83203125" style="73" customWidth="1"/>
    <col min="17" max="17" width="33.83203125" style="73" customWidth="1"/>
    <col min="18" max="18" width="21.1640625" style="73" bestFit="1" customWidth="1"/>
    <col min="19" max="19" width="20.83203125" style="73" customWidth="1"/>
    <col min="20" max="20" width="13.83203125" style="73" customWidth="1"/>
    <col min="21" max="21" width="15.5" style="73" customWidth="1"/>
    <col min="22" max="22" width="13.1640625" style="73" customWidth="1"/>
    <col min="23" max="24" width="15.5" style="73" customWidth="1"/>
    <col min="25" max="25" width="14.5" style="73" customWidth="1"/>
    <col min="26" max="26" width="51.33203125" style="73" customWidth="1"/>
    <col min="27" max="16384" width="9.1640625" style="73"/>
  </cols>
  <sheetData>
    <row r="1" spans="1:26" s="11" customFormat="1" ht="36">
      <c r="A1" s="114" t="s">
        <v>59</v>
      </c>
      <c r="B1" s="115" t="s">
        <v>63</v>
      </c>
      <c r="C1" s="115" t="s">
        <v>47</v>
      </c>
      <c r="D1" s="115" t="s">
        <v>40</v>
      </c>
      <c r="E1" s="115" t="s">
        <v>61</v>
      </c>
      <c r="F1" s="115" t="s">
        <v>48</v>
      </c>
      <c r="G1" s="115" t="s">
        <v>49</v>
      </c>
      <c r="H1" s="115" t="s">
        <v>50</v>
      </c>
      <c r="I1" s="116"/>
      <c r="M1" s="117"/>
      <c r="N1" s="117"/>
    </row>
    <row r="2" spans="1:26">
      <c r="A2" s="14" t="s">
        <v>33</v>
      </c>
      <c r="B2" s="67">
        <f>'Your Program Info'!$B$7</f>
        <v>2</v>
      </c>
      <c r="C2" s="67">
        <f>'Your Program Info'!$B$3</f>
        <v>20</v>
      </c>
      <c r="D2" s="67">
        <f>ROUNDUP((C2/B2),0)</f>
        <v>10</v>
      </c>
      <c r="E2" s="67">
        <f>'Your Program Info'!$B$4</f>
        <v>10</v>
      </c>
      <c r="F2" s="68">
        <f>G2/E2</f>
        <v>392.42499999999995</v>
      </c>
      <c r="G2" s="68">
        <f>SUM(P4:P36)</f>
        <v>3924.2499999999995</v>
      </c>
      <c r="H2" s="68">
        <f>SUMIF(E4:E36,"Yes",N4:N36)</f>
        <v>9.6352414529914547</v>
      </c>
      <c r="I2" s="118"/>
      <c r="J2" s="119"/>
      <c r="K2" s="119"/>
      <c r="L2" s="119"/>
      <c r="M2" s="120"/>
      <c r="N2" s="120"/>
      <c r="O2" s="119"/>
      <c r="P2" s="119"/>
      <c r="Q2" s="119"/>
      <c r="R2" s="121"/>
      <c r="S2" s="121"/>
      <c r="T2" s="121"/>
      <c r="U2" s="121"/>
      <c r="V2" s="121"/>
      <c r="W2" s="121"/>
      <c r="X2" s="121"/>
      <c r="Y2" s="121"/>
      <c r="Z2" s="121"/>
    </row>
    <row r="3" spans="1:26" s="11" customFormat="1" ht="36">
      <c r="A3" s="1" t="s">
        <v>51</v>
      </c>
      <c r="B3" s="2" t="s">
        <v>52</v>
      </c>
      <c r="C3" s="2" t="s">
        <v>53</v>
      </c>
      <c r="D3" s="1" t="s">
        <v>54</v>
      </c>
      <c r="E3" s="1" t="s">
        <v>55</v>
      </c>
      <c r="F3" s="1" t="s">
        <v>56</v>
      </c>
      <c r="G3" s="1" t="s">
        <v>30</v>
      </c>
      <c r="H3" s="1" t="s">
        <v>31</v>
      </c>
      <c r="I3" s="3" t="s">
        <v>32</v>
      </c>
      <c r="J3" s="3" t="s">
        <v>66</v>
      </c>
      <c r="K3" s="3" t="s">
        <v>65</v>
      </c>
      <c r="L3" s="3" t="s">
        <v>64</v>
      </c>
      <c r="M3" s="4" t="s">
        <v>67</v>
      </c>
      <c r="N3" s="4" t="s">
        <v>82</v>
      </c>
      <c r="O3" s="3" t="s">
        <v>68</v>
      </c>
      <c r="P3" s="3" t="s">
        <v>69</v>
      </c>
      <c r="Q3" s="3" t="s">
        <v>70</v>
      </c>
      <c r="R3" s="16" t="s">
        <v>71</v>
      </c>
      <c r="S3" s="16" t="s">
        <v>72</v>
      </c>
      <c r="T3" s="16" t="s">
        <v>73</v>
      </c>
      <c r="U3" s="16" t="s">
        <v>74</v>
      </c>
      <c r="V3" s="17" t="s">
        <v>75</v>
      </c>
      <c r="W3" s="17" t="s">
        <v>76</v>
      </c>
      <c r="X3" s="16" t="s">
        <v>77</v>
      </c>
      <c r="Y3" s="56" t="s">
        <v>78</v>
      </c>
      <c r="Z3" s="19" t="s">
        <v>79</v>
      </c>
    </row>
    <row r="4" spans="1:26">
      <c r="A4" s="93" t="s">
        <v>34</v>
      </c>
      <c r="B4" s="14"/>
      <c r="C4" s="14"/>
      <c r="D4" s="67">
        <v>1</v>
      </c>
      <c r="E4" s="67" t="s">
        <v>84</v>
      </c>
      <c r="F4" s="67">
        <v>0</v>
      </c>
      <c r="G4" s="67">
        <v>1</v>
      </c>
      <c r="H4" s="67">
        <f>F4+ROUNDUP((G4*$D$2),0)</f>
        <v>10</v>
      </c>
      <c r="I4" s="90" t="s">
        <v>93</v>
      </c>
      <c r="J4" s="12" t="s">
        <v>99</v>
      </c>
      <c r="K4" s="91">
        <v>1.98</v>
      </c>
      <c r="L4" s="92">
        <v>100</v>
      </c>
      <c r="M4" s="68">
        <f t="shared" ref="M4:M5" si="0">K4/L4</f>
        <v>1.9799999999999998E-2</v>
      </c>
      <c r="N4" s="68">
        <f>H4*M4</f>
        <v>0.19799999999999998</v>
      </c>
      <c r="O4" s="67">
        <f>ROUNDUP((($E$2*H4)/L4),0)</f>
        <v>1</v>
      </c>
      <c r="P4" s="69">
        <f t="shared" ref="P4:P5" si="1">O4*K4</f>
        <v>1.98</v>
      </c>
      <c r="Q4" s="130" t="s">
        <v>100</v>
      </c>
      <c r="R4" s="107" t="s">
        <v>101</v>
      </c>
      <c r="S4" s="112" t="s">
        <v>102</v>
      </c>
      <c r="T4" s="108">
        <v>8.08</v>
      </c>
      <c r="U4" s="107">
        <v>200</v>
      </c>
      <c r="V4" s="122">
        <f t="shared" ref="V4:V5" si="2">T4/U4</f>
        <v>4.0399999999999998E-2</v>
      </c>
      <c r="W4" s="123">
        <f t="shared" ref="W4:W5" si="3">$H4*V4</f>
        <v>0.40399999999999997</v>
      </c>
      <c r="X4" s="124">
        <f t="shared" ref="X4:X5" si="4">ROUNDUP((($E$2*$H4)/U4),0)</f>
        <v>1</v>
      </c>
      <c r="Y4" s="125">
        <f t="shared" ref="Y4:Y5" si="5">X4*T4</f>
        <v>8.08</v>
      </c>
      <c r="Z4" s="128" t="s">
        <v>103</v>
      </c>
    </row>
    <row r="5" spans="1:26">
      <c r="A5" s="93" t="s">
        <v>35</v>
      </c>
      <c r="B5" s="14"/>
      <c r="C5" s="14"/>
      <c r="D5" s="67">
        <v>1</v>
      </c>
      <c r="E5" s="67" t="s">
        <v>83</v>
      </c>
      <c r="F5" s="67">
        <v>0</v>
      </c>
      <c r="G5" s="67">
        <v>1</v>
      </c>
      <c r="H5" s="67">
        <f>F5+ROUNDUP((G5*$D$2),0)</f>
        <v>10</v>
      </c>
      <c r="I5" s="12" t="s">
        <v>93</v>
      </c>
      <c r="J5" s="15" t="s">
        <v>98</v>
      </c>
      <c r="K5" s="68">
        <v>2.84</v>
      </c>
      <c r="L5" s="67">
        <v>48</v>
      </c>
      <c r="M5" s="68">
        <f t="shared" si="0"/>
        <v>5.9166666666666666E-2</v>
      </c>
      <c r="N5" s="68">
        <f>H5*M5</f>
        <v>0.59166666666666667</v>
      </c>
      <c r="O5" s="67">
        <f>ROUNDUP((($E$2*H5)/L5),0)</f>
        <v>3</v>
      </c>
      <c r="P5" s="69">
        <f t="shared" si="1"/>
        <v>8.52</v>
      </c>
      <c r="Q5" s="127" t="s">
        <v>104</v>
      </c>
      <c r="R5" s="113" t="s">
        <v>95</v>
      </c>
      <c r="S5" s="70">
        <v>806493</v>
      </c>
      <c r="T5" s="71">
        <v>4.49</v>
      </c>
      <c r="U5" s="70">
        <v>100</v>
      </c>
      <c r="V5" s="71">
        <f t="shared" si="2"/>
        <v>4.4900000000000002E-2</v>
      </c>
      <c r="W5" s="71">
        <f t="shared" si="3"/>
        <v>0.44900000000000001</v>
      </c>
      <c r="X5" s="70">
        <f t="shared" si="4"/>
        <v>1</v>
      </c>
      <c r="Y5" s="72">
        <f t="shared" si="5"/>
        <v>4.49</v>
      </c>
      <c r="Z5" s="145" t="s">
        <v>105</v>
      </c>
    </row>
    <row r="6" spans="1:26">
      <c r="A6" s="93" t="s">
        <v>16</v>
      </c>
      <c r="B6" s="139" t="s">
        <v>206</v>
      </c>
      <c r="C6" s="14"/>
      <c r="D6" s="67">
        <v>1</v>
      </c>
      <c r="E6" s="67" t="s">
        <v>10</v>
      </c>
      <c r="F6" s="67">
        <v>0</v>
      </c>
      <c r="G6" s="67">
        <v>1</v>
      </c>
      <c r="H6" s="67">
        <f>F6+ROUNDUP((G6*$D$2),0)</f>
        <v>10</v>
      </c>
      <c r="I6" s="12" t="s">
        <v>93</v>
      </c>
      <c r="J6" s="15" t="s">
        <v>107</v>
      </c>
      <c r="K6" s="68">
        <v>1</v>
      </c>
      <c r="L6" s="67">
        <v>156</v>
      </c>
      <c r="M6" s="68">
        <f t="shared" ref="M6:M34" si="6">K6/L6</f>
        <v>6.41025641025641E-3</v>
      </c>
      <c r="N6" s="68">
        <f t="shared" ref="N6:N34" si="7">H6*M6</f>
        <v>6.4102564102564097E-2</v>
      </c>
      <c r="O6" s="67">
        <f t="shared" ref="O6:O34" si="8">ROUNDUP((($E$2*H6)/L6),0)</f>
        <v>1</v>
      </c>
      <c r="P6" s="69">
        <f t="shared" ref="P6:P34" si="9">O6*K6</f>
        <v>1</v>
      </c>
      <c r="Q6" s="142" t="s">
        <v>106</v>
      </c>
      <c r="R6" s="113" t="s">
        <v>133</v>
      </c>
      <c r="S6" s="70">
        <v>13171236</v>
      </c>
      <c r="T6" s="71">
        <v>1</v>
      </c>
      <c r="U6" s="70">
        <v>156</v>
      </c>
      <c r="V6" s="71">
        <f t="shared" ref="V6:V34" si="10">T6/U6</f>
        <v>6.41025641025641E-3</v>
      </c>
      <c r="W6" s="71">
        <f t="shared" ref="W6:W34" si="11">$H6*V6</f>
        <v>6.4102564102564097E-2</v>
      </c>
      <c r="X6" s="70">
        <f t="shared" ref="X6:X34" si="12">ROUNDUP((($E$2*$H6)/U6),0)</f>
        <v>1</v>
      </c>
      <c r="Y6" s="72">
        <f t="shared" ref="Y6:Y34" si="13">X6*T6</f>
        <v>1</v>
      </c>
      <c r="Z6" s="128" t="s">
        <v>134</v>
      </c>
    </row>
    <row r="7" spans="1:26">
      <c r="A7" s="93" t="s">
        <v>17</v>
      </c>
      <c r="B7" s="139" t="s">
        <v>206</v>
      </c>
      <c r="C7" s="14"/>
      <c r="D7" s="67">
        <v>1</v>
      </c>
      <c r="E7" s="67" t="s">
        <v>10</v>
      </c>
      <c r="F7" s="67">
        <v>0</v>
      </c>
      <c r="G7" s="67">
        <v>1</v>
      </c>
      <c r="H7" s="67">
        <f>ROUNDUP(((G7*$D$2)+F7),0)</f>
        <v>10</v>
      </c>
      <c r="I7" s="12" t="s">
        <v>93</v>
      </c>
      <c r="J7" s="15" t="s">
        <v>109</v>
      </c>
      <c r="K7" s="68">
        <v>2.5</v>
      </c>
      <c r="L7" s="67">
        <v>800</v>
      </c>
      <c r="M7" s="68">
        <f t="shared" si="6"/>
        <v>3.1250000000000002E-3</v>
      </c>
      <c r="N7" s="68">
        <f t="shared" si="7"/>
        <v>3.125E-2</v>
      </c>
      <c r="O7" s="67">
        <f t="shared" si="8"/>
        <v>1</v>
      </c>
      <c r="P7" s="69">
        <f t="shared" si="9"/>
        <v>2.5</v>
      </c>
      <c r="Q7" s="127" t="s">
        <v>108</v>
      </c>
      <c r="R7" s="113" t="s">
        <v>80</v>
      </c>
      <c r="S7" s="70" t="s">
        <v>111</v>
      </c>
      <c r="T7" s="71">
        <v>5.38</v>
      </c>
      <c r="U7" s="70">
        <v>1000</v>
      </c>
      <c r="V7" s="71">
        <f t="shared" si="10"/>
        <v>5.3800000000000002E-3</v>
      </c>
      <c r="W7" s="71">
        <f t="shared" si="11"/>
        <v>5.3800000000000001E-2</v>
      </c>
      <c r="X7" s="70">
        <f t="shared" si="12"/>
        <v>1</v>
      </c>
      <c r="Y7" s="72">
        <f t="shared" si="13"/>
        <v>5.38</v>
      </c>
      <c r="Z7" s="128" t="s">
        <v>110</v>
      </c>
    </row>
    <row r="8" spans="1:26">
      <c r="A8" s="93" t="s">
        <v>135</v>
      </c>
      <c r="B8" s="14" t="s">
        <v>170</v>
      </c>
      <c r="C8" s="14"/>
      <c r="D8" s="67">
        <v>1</v>
      </c>
      <c r="E8" s="67" t="s">
        <v>84</v>
      </c>
      <c r="F8" s="67">
        <v>0</v>
      </c>
      <c r="G8" s="67">
        <v>2</v>
      </c>
      <c r="H8" s="67">
        <f>ROUNDUP(((G8*$D$2)+F8),0)</f>
        <v>20</v>
      </c>
      <c r="I8" s="12" t="s">
        <v>128</v>
      </c>
      <c r="J8" s="15" t="s">
        <v>129</v>
      </c>
      <c r="K8" s="68">
        <v>2.5</v>
      </c>
      <c r="L8" s="67">
        <v>50</v>
      </c>
      <c r="M8" s="68">
        <f t="shared" ref="M8" si="14">K8/L8</f>
        <v>0.05</v>
      </c>
      <c r="N8" s="68">
        <f t="shared" ref="N8" si="15">H8*M8</f>
        <v>1</v>
      </c>
      <c r="O8" s="67">
        <f t="shared" ref="O8" si="16">ROUNDUP((($E$2*H8)/L8),0)</f>
        <v>4</v>
      </c>
      <c r="P8" s="69">
        <f t="shared" ref="P8" si="17">O8*K8</f>
        <v>10</v>
      </c>
      <c r="Q8" s="127" t="s">
        <v>130</v>
      </c>
      <c r="R8" s="113" t="s">
        <v>80</v>
      </c>
      <c r="S8" s="70" t="s">
        <v>132</v>
      </c>
      <c r="T8" s="71">
        <v>6.99</v>
      </c>
      <c r="U8" s="70">
        <v>50</v>
      </c>
      <c r="V8" s="71">
        <f t="shared" ref="V8" si="18">T8/U8</f>
        <v>0.13980000000000001</v>
      </c>
      <c r="W8" s="71">
        <f t="shared" ref="W8" si="19">$H8*V8</f>
        <v>2.7960000000000003</v>
      </c>
      <c r="X8" s="70">
        <f t="shared" ref="X8" si="20">ROUNDUP((($E$2*$H8)/U8),0)</f>
        <v>4</v>
      </c>
      <c r="Y8" s="72">
        <f t="shared" ref="Y8" si="21">X8*T8</f>
        <v>27.96</v>
      </c>
      <c r="Z8" s="131" t="s">
        <v>131</v>
      </c>
    </row>
    <row r="9" spans="1:26">
      <c r="A9" s="93" t="s">
        <v>26</v>
      </c>
      <c r="B9" s="14" t="s">
        <v>136</v>
      </c>
      <c r="C9" s="14"/>
      <c r="D9" s="67">
        <v>1</v>
      </c>
      <c r="E9" s="67" t="s">
        <v>85</v>
      </c>
      <c r="F9" s="67">
        <v>0</v>
      </c>
      <c r="G9" s="67">
        <v>2</v>
      </c>
      <c r="H9" s="67">
        <f t="shared" ref="H9:H14" si="22">F9+ROUNDUP((G9*$D$2),0)</f>
        <v>20</v>
      </c>
      <c r="I9" s="12" t="s">
        <v>21</v>
      </c>
      <c r="J9" s="15" t="s">
        <v>7</v>
      </c>
      <c r="K9" s="68">
        <v>1.5</v>
      </c>
      <c r="L9" s="67">
        <v>4</v>
      </c>
      <c r="M9" s="68">
        <f t="shared" si="6"/>
        <v>0.375</v>
      </c>
      <c r="N9" s="68">
        <f t="shared" si="7"/>
        <v>7.5</v>
      </c>
      <c r="O9" s="67">
        <f t="shared" si="8"/>
        <v>50</v>
      </c>
      <c r="P9" s="69">
        <f t="shared" si="9"/>
        <v>75</v>
      </c>
      <c r="Q9" s="127" t="s">
        <v>11</v>
      </c>
      <c r="R9" s="146" t="s">
        <v>208</v>
      </c>
      <c r="S9" s="140" t="s">
        <v>209</v>
      </c>
      <c r="T9" s="71">
        <v>1.85</v>
      </c>
      <c r="U9" s="70">
        <v>4</v>
      </c>
      <c r="V9" s="71">
        <f t="shared" si="10"/>
        <v>0.46250000000000002</v>
      </c>
      <c r="W9" s="71">
        <f t="shared" si="11"/>
        <v>9.25</v>
      </c>
      <c r="X9" s="70">
        <f t="shared" si="12"/>
        <v>50</v>
      </c>
      <c r="Y9" s="72">
        <f t="shared" si="13"/>
        <v>92.5</v>
      </c>
      <c r="Z9" s="128" t="s">
        <v>210</v>
      </c>
    </row>
    <row r="10" spans="1:26">
      <c r="A10" s="93" t="s">
        <v>24</v>
      </c>
      <c r="B10" s="14" t="s">
        <v>137</v>
      </c>
      <c r="C10" s="14"/>
      <c r="D10" s="67">
        <v>1</v>
      </c>
      <c r="E10" s="67" t="s">
        <v>86</v>
      </c>
      <c r="F10" s="67">
        <v>1</v>
      </c>
      <c r="G10" s="67">
        <v>0</v>
      </c>
      <c r="H10" s="67">
        <f t="shared" si="22"/>
        <v>1</v>
      </c>
      <c r="I10" s="12" t="s">
        <v>93</v>
      </c>
      <c r="J10" s="15" t="s">
        <v>118</v>
      </c>
      <c r="K10" s="68">
        <v>2.97</v>
      </c>
      <c r="L10" s="67">
        <v>1</v>
      </c>
      <c r="M10" s="68">
        <f t="shared" si="6"/>
        <v>2.97</v>
      </c>
      <c r="N10" s="68">
        <f t="shared" si="7"/>
        <v>2.97</v>
      </c>
      <c r="O10" s="67">
        <f t="shared" si="8"/>
        <v>10</v>
      </c>
      <c r="P10" s="69">
        <f t="shared" si="9"/>
        <v>29.700000000000003</v>
      </c>
      <c r="Q10" s="127" t="s">
        <v>117</v>
      </c>
      <c r="R10" s="146" t="s">
        <v>133</v>
      </c>
      <c r="S10" s="70">
        <v>14695584</v>
      </c>
      <c r="T10" s="71">
        <v>3.49</v>
      </c>
      <c r="U10" s="70">
        <v>1</v>
      </c>
      <c r="V10" s="71">
        <f t="shared" si="10"/>
        <v>3.49</v>
      </c>
      <c r="W10" s="71">
        <f t="shared" si="11"/>
        <v>3.49</v>
      </c>
      <c r="X10" s="70">
        <f t="shared" si="12"/>
        <v>10</v>
      </c>
      <c r="Y10" s="72">
        <f t="shared" si="13"/>
        <v>34.900000000000006</v>
      </c>
      <c r="Z10" s="131" t="s">
        <v>211</v>
      </c>
    </row>
    <row r="11" spans="1:26">
      <c r="A11" s="93" t="s">
        <v>25</v>
      </c>
      <c r="B11" s="14"/>
      <c r="C11" s="14"/>
      <c r="D11" s="67">
        <v>1</v>
      </c>
      <c r="E11" s="67" t="s">
        <v>84</v>
      </c>
      <c r="F11" s="67">
        <v>0</v>
      </c>
      <c r="G11" s="67">
        <v>2</v>
      </c>
      <c r="H11" s="67">
        <f t="shared" si="22"/>
        <v>20</v>
      </c>
      <c r="I11" s="12" t="s">
        <v>8</v>
      </c>
      <c r="J11" s="15" t="s">
        <v>0</v>
      </c>
      <c r="K11" s="68">
        <v>35.880000000000003</v>
      </c>
      <c r="L11" s="67">
        <v>100</v>
      </c>
      <c r="M11" s="68">
        <f t="shared" si="6"/>
        <v>0.35880000000000001</v>
      </c>
      <c r="N11" s="68">
        <f t="shared" si="7"/>
        <v>7.1760000000000002</v>
      </c>
      <c r="O11" s="67">
        <f t="shared" si="8"/>
        <v>2</v>
      </c>
      <c r="P11" s="69">
        <f t="shared" si="9"/>
        <v>71.760000000000005</v>
      </c>
      <c r="Q11" s="127" t="s">
        <v>1</v>
      </c>
      <c r="R11" s="70" t="s">
        <v>119</v>
      </c>
      <c r="S11" s="70">
        <v>2238</v>
      </c>
      <c r="T11" s="71">
        <v>21.94</v>
      </c>
      <c r="U11" s="70">
        <v>50</v>
      </c>
      <c r="V11" s="71">
        <f t="shared" si="10"/>
        <v>0.43880000000000002</v>
      </c>
      <c r="W11" s="71">
        <f t="shared" si="11"/>
        <v>8.7759999999999998</v>
      </c>
      <c r="X11" s="70">
        <f t="shared" si="12"/>
        <v>4</v>
      </c>
      <c r="Y11" s="72">
        <f t="shared" si="13"/>
        <v>87.76</v>
      </c>
      <c r="Z11" s="131" t="s">
        <v>120</v>
      </c>
    </row>
    <row r="12" spans="1:26">
      <c r="A12" s="93" t="s">
        <v>22</v>
      </c>
      <c r="B12" s="14"/>
      <c r="C12" s="14"/>
      <c r="D12" s="67">
        <v>1</v>
      </c>
      <c r="E12" s="67" t="s">
        <v>83</v>
      </c>
      <c r="F12" s="67">
        <v>4</v>
      </c>
      <c r="G12" s="67">
        <v>0</v>
      </c>
      <c r="H12" s="67">
        <f t="shared" si="22"/>
        <v>4</v>
      </c>
      <c r="I12" s="12" t="s">
        <v>93</v>
      </c>
      <c r="J12" s="15" t="s">
        <v>192</v>
      </c>
      <c r="K12" s="68">
        <v>2.97</v>
      </c>
      <c r="L12" s="67">
        <v>2</v>
      </c>
      <c r="M12" s="68">
        <f t="shared" si="6"/>
        <v>1.4850000000000001</v>
      </c>
      <c r="N12" s="68">
        <f t="shared" si="7"/>
        <v>5.94</v>
      </c>
      <c r="O12" s="67">
        <f t="shared" si="8"/>
        <v>20</v>
      </c>
      <c r="P12" s="69">
        <f t="shared" si="9"/>
        <v>59.400000000000006</v>
      </c>
      <c r="Q12" s="127" t="s">
        <v>193</v>
      </c>
      <c r="R12" s="70" t="s">
        <v>133</v>
      </c>
      <c r="S12" s="70">
        <v>12168159</v>
      </c>
      <c r="T12" s="71">
        <v>1.94</v>
      </c>
      <c r="U12" s="70">
        <v>1</v>
      </c>
      <c r="V12" s="71">
        <f t="shared" si="10"/>
        <v>1.94</v>
      </c>
      <c r="W12" s="71">
        <f t="shared" si="11"/>
        <v>7.76</v>
      </c>
      <c r="X12" s="70">
        <f t="shared" si="12"/>
        <v>40</v>
      </c>
      <c r="Y12" s="72">
        <f t="shared" si="13"/>
        <v>77.599999999999994</v>
      </c>
      <c r="Z12" s="128" t="s">
        <v>194</v>
      </c>
    </row>
    <row r="13" spans="1:26">
      <c r="A13" s="93" t="s">
        <v>219</v>
      </c>
      <c r="B13" s="14"/>
      <c r="C13" s="14"/>
      <c r="D13" s="67" t="s">
        <v>213</v>
      </c>
      <c r="E13" s="67" t="s">
        <v>9</v>
      </c>
      <c r="F13" s="67">
        <v>0</v>
      </c>
      <c r="G13" s="67">
        <v>2</v>
      </c>
      <c r="H13" s="67">
        <f>F13+ROUNDUP((G13*$D$2),0)</f>
        <v>20</v>
      </c>
      <c r="I13" s="137" t="s">
        <v>19</v>
      </c>
      <c r="J13" s="138" t="s">
        <v>190</v>
      </c>
      <c r="K13" s="68">
        <v>4</v>
      </c>
      <c r="L13" s="67">
        <v>10</v>
      </c>
      <c r="M13" s="68">
        <f t="shared" si="6"/>
        <v>0.4</v>
      </c>
      <c r="N13" s="68">
        <f t="shared" si="7"/>
        <v>8</v>
      </c>
      <c r="O13" s="67">
        <f t="shared" si="8"/>
        <v>20</v>
      </c>
      <c r="P13" s="69">
        <f t="shared" si="9"/>
        <v>80</v>
      </c>
      <c r="Q13" s="129" t="s">
        <v>187</v>
      </c>
      <c r="R13" s="140" t="s">
        <v>89</v>
      </c>
      <c r="S13" s="147" t="s">
        <v>188</v>
      </c>
      <c r="T13" s="71">
        <v>4.95</v>
      </c>
      <c r="U13" s="70">
        <v>10</v>
      </c>
      <c r="V13" s="71">
        <f t="shared" si="10"/>
        <v>0.495</v>
      </c>
      <c r="W13" s="71">
        <f t="shared" si="11"/>
        <v>9.9</v>
      </c>
      <c r="X13" s="70">
        <f t="shared" si="12"/>
        <v>20</v>
      </c>
      <c r="Y13" s="72">
        <f t="shared" si="13"/>
        <v>99</v>
      </c>
      <c r="Z13" s="136" t="s">
        <v>189</v>
      </c>
    </row>
    <row r="14" spans="1:26">
      <c r="A14" s="65" t="s">
        <v>15</v>
      </c>
      <c r="B14" s="66" t="s">
        <v>191</v>
      </c>
      <c r="C14" s="66"/>
      <c r="D14" s="67" t="s">
        <v>213</v>
      </c>
      <c r="E14" s="67" t="s">
        <v>9</v>
      </c>
      <c r="F14" s="67">
        <v>0</v>
      </c>
      <c r="G14" s="67">
        <v>1</v>
      </c>
      <c r="H14" s="67">
        <f t="shared" si="22"/>
        <v>10</v>
      </c>
      <c r="I14" s="12" t="s">
        <v>6</v>
      </c>
      <c r="J14" s="15" t="s">
        <v>215</v>
      </c>
      <c r="K14" s="68">
        <v>5.25</v>
      </c>
      <c r="L14" s="67">
        <v>1</v>
      </c>
      <c r="M14" s="68">
        <f t="shared" si="6"/>
        <v>5.25</v>
      </c>
      <c r="N14" s="68">
        <f t="shared" si="7"/>
        <v>52.5</v>
      </c>
      <c r="O14" s="67">
        <f t="shared" si="8"/>
        <v>100</v>
      </c>
      <c r="P14" s="69">
        <f t="shared" si="9"/>
        <v>525</v>
      </c>
      <c r="Q14" s="127" t="s">
        <v>216</v>
      </c>
      <c r="R14" s="70" t="s">
        <v>89</v>
      </c>
      <c r="S14" s="70">
        <v>1928476</v>
      </c>
      <c r="T14" s="71">
        <v>7.95</v>
      </c>
      <c r="U14" s="70">
        <v>1</v>
      </c>
      <c r="V14" s="71">
        <f t="shared" si="10"/>
        <v>7.95</v>
      </c>
      <c r="W14" s="71">
        <f t="shared" si="11"/>
        <v>79.5</v>
      </c>
      <c r="X14" s="70">
        <f t="shared" si="12"/>
        <v>100</v>
      </c>
      <c r="Y14" s="72">
        <f t="shared" si="13"/>
        <v>795</v>
      </c>
      <c r="Z14" s="131" t="s">
        <v>218</v>
      </c>
    </row>
    <row r="15" spans="1:26">
      <c r="A15" s="93" t="s">
        <v>116</v>
      </c>
      <c r="B15" s="94"/>
      <c r="C15" s="95"/>
      <c r="D15" s="67" t="s">
        <v>138</v>
      </c>
      <c r="E15" s="67" t="s">
        <v>9</v>
      </c>
      <c r="F15" s="67">
        <v>0</v>
      </c>
      <c r="G15" s="96">
        <v>10</v>
      </c>
      <c r="H15" s="67">
        <f>F15+ROUNDUP((G15*$D$2),0)</f>
        <v>100</v>
      </c>
      <c r="I15" s="137" t="s">
        <v>19</v>
      </c>
      <c r="J15" s="138" t="s">
        <v>186</v>
      </c>
      <c r="K15" s="68">
        <v>18.77</v>
      </c>
      <c r="L15" s="67">
        <v>200</v>
      </c>
      <c r="M15" s="68">
        <f t="shared" si="6"/>
        <v>9.3850000000000003E-2</v>
      </c>
      <c r="N15" s="68">
        <f t="shared" si="7"/>
        <v>9.3849999999999998</v>
      </c>
      <c r="O15" s="67">
        <f t="shared" si="8"/>
        <v>5</v>
      </c>
      <c r="P15" s="69">
        <f t="shared" si="9"/>
        <v>93.85</v>
      </c>
      <c r="Q15" s="126" t="s">
        <v>5</v>
      </c>
      <c r="R15" s="148" t="s">
        <v>89</v>
      </c>
      <c r="S15" s="102">
        <v>2127718</v>
      </c>
      <c r="T15" s="103">
        <v>6.39</v>
      </c>
      <c r="U15" s="104">
        <v>1</v>
      </c>
      <c r="V15" s="71">
        <f t="shared" si="10"/>
        <v>6.39</v>
      </c>
      <c r="W15" s="71">
        <f t="shared" si="11"/>
        <v>639</v>
      </c>
      <c r="X15" s="70">
        <f t="shared" si="12"/>
        <v>1000</v>
      </c>
      <c r="Y15" s="72">
        <f t="shared" si="13"/>
        <v>6390</v>
      </c>
      <c r="Z15" s="128" t="s">
        <v>90</v>
      </c>
    </row>
    <row r="16" spans="1:26">
      <c r="A16" s="65" t="s">
        <v>227</v>
      </c>
      <c r="B16" s="66" t="s">
        <v>147</v>
      </c>
      <c r="C16" s="66"/>
      <c r="D16" s="67">
        <v>2</v>
      </c>
      <c r="E16" s="67" t="s">
        <v>83</v>
      </c>
      <c r="F16" s="67">
        <v>0</v>
      </c>
      <c r="G16" s="67">
        <v>1</v>
      </c>
      <c r="H16" s="67">
        <f>ROUNDUP(((G16*$D$2)+F16),0)</f>
        <v>10</v>
      </c>
      <c r="I16" s="12" t="s">
        <v>20</v>
      </c>
      <c r="J16" s="15" t="s">
        <v>181</v>
      </c>
      <c r="K16" s="68">
        <v>10</v>
      </c>
      <c r="L16" s="67">
        <v>100</v>
      </c>
      <c r="M16" s="68">
        <f t="shared" si="6"/>
        <v>0.1</v>
      </c>
      <c r="N16" s="68">
        <f t="shared" si="7"/>
        <v>1</v>
      </c>
      <c r="O16" s="67">
        <f t="shared" si="8"/>
        <v>1</v>
      </c>
      <c r="P16" s="69">
        <f t="shared" si="9"/>
        <v>10</v>
      </c>
      <c r="Q16" s="127" t="s">
        <v>182</v>
      </c>
      <c r="R16" s="70" t="s">
        <v>80</v>
      </c>
      <c r="S16" s="70" t="s">
        <v>183</v>
      </c>
      <c r="T16" s="71">
        <v>19.23</v>
      </c>
      <c r="U16" s="70">
        <v>50</v>
      </c>
      <c r="V16" s="71">
        <f t="shared" si="10"/>
        <v>0.3846</v>
      </c>
      <c r="W16" s="71">
        <f t="shared" si="11"/>
        <v>3.8460000000000001</v>
      </c>
      <c r="X16" s="70">
        <f t="shared" si="12"/>
        <v>2</v>
      </c>
      <c r="Y16" s="72">
        <f t="shared" si="13"/>
        <v>38.46</v>
      </c>
      <c r="Z16" s="128" t="s">
        <v>184</v>
      </c>
    </row>
    <row r="17" spans="1:26">
      <c r="A17" s="65" t="s">
        <v>142</v>
      </c>
      <c r="B17" s="66"/>
      <c r="C17" s="66"/>
      <c r="D17" s="67">
        <v>2</v>
      </c>
      <c r="E17" s="67" t="s">
        <v>87</v>
      </c>
      <c r="F17" s="67">
        <v>0</v>
      </c>
      <c r="G17" s="67">
        <v>1</v>
      </c>
      <c r="H17" s="67">
        <f>ROUNDUP(((G17*$D$2)+F17),0)</f>
        <v>10</v>
      </c>
      <c r="I17" s="12" t="s">
        <v>144</v>
      </c>
      <c r="J17" s="15" t="s">
        <v>145</v>
      </c>
      <c r="K17" s="68">
        <v>0.49</v>
      </c>
      <c r="L17" s="67">
        <v>1</v>
      </c>
      <c r="M17" s="68">
        <f t="shared" si="6"/>
        <v>0.49</v>
      </c>
      <c r="N17" s="68">
        <f t="shared" si="7"/>
        <v>4.9000000000000004</v>
      </c>
      <c r="O17" s="67">
        <f t="shared" si="8"/>
        <v>100</v>
      </c>
      <c r="P17" s="69">
        <f t="shared" si="9"/>
        <v>49</v>
      </c>
      <c r="Q17" s="127" t="s">
        <v>146</v>
      </c>
      <c r="R17" s="70" t="s">
        <v>96</v>
      </c>
      <c r="S17" s="70">
        <v>323299</v>
      </c>
      <c r="T17" s="71">
        <v>0.87</v>
      </c>
      <c r="U17" s="70">
        <v>1</v>
      </c>
      <c r="V17" s="71">
        <f t="shared" si="10"/>
        <v>0.87</v>
      </c>
      <c r="W17" s="71">
        <f t="shared" si="11"/>
        <v>8.6999999999999993</v>
      </c>
      <c r="X17" s="70">
        <f t="shared" si="12"/>
        <v>100</v>
      </c>
      <c r="Y17" s="72">
        <f t="shared" si="13"/>
        <v>87</v>
      </c>
      <c r="Z17" s="131" t="s">
        <v>143</v>
      </c>
    </row>
    <row r="18" spans="1:26">
      <c r="A18" s="65" t="s">
        <v>225</v>
      </c>
      <c r="B18" s="66" t="s">
        <v>177</v>
      </c>
      <c r="C18" s="66"/>
      <c r="D18" s="67">
        <v>2</v>
      </c>
      <c r="E18" s="67" t="s">
        <v>84</v>
      </c>
      <c r="F18" s="67">
        <v>0</v>
      </c>
      <c r="G18" s="67">
        <v>1</v>
      </c>
      <c r="H18" s="67">
        <f>ROUNDUP(((G18*$D$2)+F18),0)</f>
        <v>10</v>
      </c>
      <c r="I18" s="12" t="s">
        <v>93</v>
      </c>
      <c r="J18" s="15" t="s">
        <v>152</v>
      </c>
      <c r="K18" s="68">
        <v>3.29</v>
      </c>
      <c r="L18" s="67">
        <v>36</v>
      </c>
      <c r="M18" s="68">
        <f t="shared" si="6"/>
        <v>9.1388888888888895E-2</v>
      </c>
      <c r="N18" s="68">
        <f t="shared" si="7"/>
        <v>0.91388888888888897</v>
      </c>
      <c r="O18" s="67">
        <f t="shared" si="8"/>
        <v>3</v>
      </c>
      <c r="P18" s="69">
        <f t="shared" si="9"/>
        <v>9.870000000000001</v>
      </c>
      <c r="Q18" s="129" t="s">
        <v>153</v>
      </c>
      <c r="R18" s="70" t="s">
        <v>133</v>
      </c>
      <c r="S18" s="70">
        <v>13582862</v>
      </c>
      <c r="T18" s="71">
        <v>1.32</v>
      </c>
      <c r="U18" s="70">
        <v>15</v>
      </c>
      <c r="V18" s="71">
        <f t="shared" si="10"/>
        <v>8.8000000000000009E-2</v>
      </c>
      <c r="W18" s="71">
        <f t="shared" si="11"/>
        <v>0.88000000000000012</v>
      </c>
      <c r="X18" s="70">
        <f t="shared" si="12"/>
        <v>7</v>
      </c>
      <c r="Y18" s="72">
        <f t="shared" si="13"/>
        <v>9.24</v>
      </c>
      <c r="Z18" s="128" t="s">
        <v>154</v>
      </c>
    </row>
    <row r="19" spans="1:26">
      <c r="A19" s="65" t="s">
        <v>57</v>
      </c>
      <c r="B19" s="66" t="s">
        <v>217</v>
      </c>
      <c r="C19" s="66"/>
      <c r="D19" s="67">
        <v>2</v>
      </c>
      <c r="E19" s="67" t="s">
        <v>87</v>
      </c>
      <c r="F19" s="67">
        <v>1</v>
      </c>
      <c r="G19" s="67">
        <v>0</v>
      </c>
      <c r="H19" s="67">
        <f>ROUNDUP(((G19*$D$2)+F19),0)</f>
        <v>1</v>
      </c>
      <c r="I19" s="97" t="s">
        <v>93</v>
      </c>
      <c r="J19" s="98" t="s">
        <v>178</v>
      </c>
      <c r="K19" s="88">
        <v>35.99</v>
      </c>
      <c r="L19" s="89">
        <v>6</v>
      </c>
      <c r="M19" s="68">
        <f t="shared" si="6"/>
        <v>5.998333333333334</v>
      </c>
      <c r="N19" s="68">
        <f t="shared" si="7"/>
        <v>5.998333333333334</v>
      </c>
      <c r="O19" s="67">
        <f t="shared" si="8"/>
        <v>2</v>
      </c>
      <c r="P19" s="69">
        <f t="shared" si="9"/>
        <v>71.98</v>
      </c>
      <c r="Q19" s="134" t="s">
        <v>179</v>
      </c>
      <c r="R19" s="105" t="s">
        <v>91</v>
      </c>
      <c r="S19" s="105" t="s">
        <v>180</v>
      </c>
      <c r="T19" s="106">
        <v>6.69</v>
      </c>
      <c r="U19" s="105">
        <v>1</v>
      </c>
      <c r="V19" s="71">
        <f t="shared" si="10"/>
        <v>6.69</v>
      </c>
      <c r="W19" s="71">
        <f t="shared" si="11"/>
        <v>6.69</v>
      </c>
      <c r="X19" s="70">
        <f t="shared" si="12"/>
        <v>10</v>
      </c>
      <c r="Y19" s="72">
        <f t="shared" si="13"/>
        <v>66.900000000000006</v>
      </c>
      <c r="Z19" s="135" t="s">
        <v>92</v>
      </c>
    </row>
    <row r="20" spans="1:26">
      <c r="A20" s="65" t="s">
        <v>221</v>
      </c>
      <c r="B20" s="66"/>
      <c r="C20" s="66"/>
      <c r="D20" s="67" t="s">
        <v>185</v>
      </c>
      <c r="E20" s="67" t="s">
        <v>83</v>
      </c>
      <c r="F20" s="67">
        <v>2</v>
      </c>
      <c r="G20" s="67">
        <v>0</v>
      </c>
      <c r="H20" s="67">
        <f>ROUNDUP(((G20*$D$2)+F20),0)</f>
        <v>2</v>
      </c>
      <c r="I20" s="12" t="s">
        <v>93</v>
      </c>
      <c r="J20" s="15" t="s">
        <v>171</v>
      </c>
      <c r="K20" s="68">
        <v>0.65</v>
      </c>
      <c r="L20" s="67">
        <v>1</v>
      </c>
      <c r="M20" s="68">
        <f t="shared" si="6"/>
        <v>0.65</v>
      </c>
      <c r="N20" s="68">
        <f t="shared" si="7"/>
        <v>1.3</v>
      </c>
      <c r="O20" s="67">
        <f t="shared" si="8"/>
        <v>20</v>
      </c>
      <c r="P20" s="69">
        <f t="shared" si="9"/>
        <v>13</v>
      </c>
      <c r="Q20" s="126" t="s">
        <v>172</v>
      </c>
      <c r="R20" s="70" t="s">
        <v>133</v>
      </c>
      <c r="S20" s="70">
        <v>13717042</v>
      </c>
      <c r="T20" s="71">
        <v>3.29</v>
      </c>
      <c r="U20" s="70">
        <v>1</v>
      </c>
      <c r="V20" s="71">
        <f t="shared" si="10"/>
        <v>3.29</v>
      </c>
      <c r="W20" s="71">
        <f t="shared" si="11"/>
        <v>6.58</v>
      </c>
      <c r="X20" s="70">
        <f t="shared" si="12"/>
        <v>20</v>
      </c>
      <c r="Y20" s="72">
        <f t="shared" si="13"/>
        <v>65.8</v>
      </c>
      <c r="Z20" s="128" t="s">
        <v>173</v>
      </c>
    </row>
    <row r="21" spans="1:26">
      <c r="A21" s="93" t="s">
        <v>81</v>
      </c>
      <c r="B21" s="14" t="s">
        <v>165</v>
      </c>
      <c r="C21" s="14"/>
      <c r="D21" s="67" t="s">
        <v>214</v>
      </c>
      <c r="E21" s="67" t="s">
        <v>87</v>
      </c>
      <c r="F21" s="67">
        <v>0</v>
      </c>
      <c r="G21" s="67">
        <v>0.5</v>
      </c>
      <c r="H21" s="67">
        <f t="shared" ref="H21:H30" si="23">F21+ROUNDUP((G21*$D$2),0)</f>
        <v>5</v>
      </c>
      <c r="I21" s="12" t="s">
        <v>93</v>
      </c>
      <c r="J21" s="12">
        <v>551875307</v>
      </c>
      <c r="K21" s="91">
        <v>1.86</v>
      </c>
      <c r="L21" s="92">
        <v>1</v>
      </c>
      <c r="M21" s="68">
        <f t="shared" si="6"/>
        <v>1.86</v>
      </c>
      <c r="N21" s="68">
        <f t="shared" si="7"/>
        <v>9.3000000000000007</v>
      </c>
      <c r="O21" s="67">
        <f t="shared" si="8"/>
        <v>50</v>
      </c>
      <c r="P21" s="69">
        <f t="shared" si="9"/>
        <v>93</v>
      </c>
      <c r="Q21" s="130" t="s">
        <v>155</v>
      </c>
      <c r="R21" s="70" t="s">
        <v>133</v>
      </c>
      <c r="S21" s="70">
        <v>15025166</v>
      </c>
      <c r="T21" s="71">
        <v>2.69</v>
      </c>
      <c r="U21" s="70">
        <v>1</v>
      </c>
      <c r="V21" s="71">
        <f t="shared" si="10"/>
        <v>2.69</v>
      </c>
      <c r="W21" s="71">
        <f t="shared" si="11"/>
        <v>13.45</v>
      </c>
      <c r="X21" s="70">
        <f t="shared" si="12"/>
        <v>50</v>
      </c>
      <c r="Y21" s="72">
        <f t="shared" si="13"/>
        <v>134.5</v>
      </c>
      <c r="Z21" s="131" t="s">
        <v>156</v>
      </c>
    </row>
    <row r="22" spans="1:26">
      <c r="A22" s="93" t="s">
        <v>226</v>
      </c>
      <c r="B22" s="14"/>
      <c r="C22" s="14"/>
      <c r="D22" s="67">
        <v>3</v>
      </c>
      <c r="E22" s="67" t="s">
        <v>87</v>
      </c>
      <c r="F22" s="67">
        <v>0</v>
      </c>
      <c r="G22" s="67">
        <v>1</v>
      </c>
      <c r="H22" s="67">
        <f t="shared" si="23"/>
        <v>10</v>
      </c>
      <c r="I22" s="12" t="s">
        <v>2</v>
      </c>
      <c r="J22" s="15" t="s">
        <v>3</v>
      </c>
      <c r="K22" s="68">
        <v>8.9499999999999993</v>
      </c>
      <c r="L22" s="67">
        <v>1</v>
      </c>
      <c r="M22" s="68">
        <f t="shared" si="6"/>
        <v>8.9499999999999993</v>
      </c>
      <c r="N22" s="68">
        <f t="shared" si="7"/>
        <v>89.5</v>
      </c>
      <c r="O22" s="67">
        <f t="shared" si="8"/>
        <v>100</v>
      </c>
      <c r="P22" s="69">
        <f t="shared" si="9"/>
        <v>894.99999999999989</v>
      </c>
      <c r="Q22" s="143" t="s">
        <v>12</v>
      </c>
      <c r="R22" s="70" t="s">
        <v>122</v>
      </c>
      <c r="S22" s="70" t="s">
        <v>123</v>
      </c>
      <c r="T22" s="71">
        <v>11</v>
      </c>
      <c r="U22" s="70">
        <v>1</v>
      </c>
      <c r="V22" s="71">
        <f t="shared" si="10"/>
        <v>11</v>
      </c>
      <c r="W22" s="71">
        <f t="shared" si="11"/>
        <v>110</v>
      </c>
      <c r="X22" s="70">
        <f t="shared" si="12"/>
        <v>100</v>
      </c>
      <c r="Y22" s="72">
        <f t="shared" si="13"/>
        <v>1100</v>
      </c>
      <c r="Z22" s="128" t="s">
        <v>121</v>
      </c>
    </row>
    <row r="23" spans="1:26">
      <c r="A23" s="93" t="s">
        <v>23</v>
      </c>
      <c r="B23" s="14" t="s">
        <v>127</v>
      </c>
      <c r="C23" s="14"/>
      <c r="D23" s="67">
        <v>3</v>
      </c>
      <c r="E23" s="67" t="s">
        <v>87</v>
      </c>
      <c r="F23" s="67">
        <v>0</v>
      </c>
      <c r="G23" s="67">
        <v>1</v>
      </c>
      <c r="H23" s="67">
        <f t="shared" si="23"/>
        <v>10</v>
      </c>
      <c r="I23" s="12" t="s">
        <v>18</v>
      </c>
      <c r="J23" s="15" t="s">
        <v>4</v>
      </c>
      <c r="K23" s="68">
        <v>6.9</v>
      </c>
      <c r="L23" s="67">
        <v>1</v>
      </c>
      <c r="M23" s="68">
        <f t="shared" si="6"/>
        <v>6.9</v>
      </c>
      <c r="N23" s="68">
        <f t="shared" si="7"/>
        <v>69</v>
      </c>
      <c r="O23" s="67">
        <f t="shared" si="8"/>
        <v>100</v>
      </c>
      <c r="P23" s="69">
        <f t="shared" si="9"/>
        <v>690</v>
      </c>
      <c r="Q23" s="143" t="s">
        <v>13</v>
      </c>
      <c r="R23" s="70" t="s">
        <v>125</v>
      </c>
      <c r="S23" s="70" t="s">
        <v>126</v>
      </c>
      <c r="T23" s="71">
        <v>20</v>
      </c>
      <c r="U23" s="70">
        <v>1</v>
      </c>
      <c r="V23" s="71">
        <f t="shared" si="10"/>
        <v>20</v>
      </c>
      <c r="W23" s="71">
        <f t="shared" si="11"/>
        <v>200</v>
      </c>
      <c r="X23" s="70">
        <f t="shared" si="12"/>
        <v>100</v>
      </c>
      <c r="Y23" s="72">
        <f t="shared" si="13"/>
        <v>2000</v>
      </c>
      <c r="Z23" s="131" t="s">
        <v>124</v>
      </c>
    </row>
    <row r="24" spans="1:26">
      <c r="A24" s="93" t="s">
        <v>14</v>
      </c>
      <c r="B24" s="14" t="s">
        <v>160</v>
      </c>
      <c r="C24" s="14"/>
      <c r="D24" s="67" t="s">
        <v>138</v>
      </c>
      <c r="E24" s="67" t="s">
        <v>87</v>
      </c>
      <c r="F24" s="67">
        <v>0</v>
      </c>
      <c r="G24" s="67">
        <v>7</v>
      </c>
      <c r="H24" s="67">
        <f t="shared" si="23"/>
        <v>70</v>
      </c>
      <c r="I24" s="137" t="s">
        <v>19</v>
      </c>
      <c r="J24" s="138" t="s">
        <v>212</v>
      </c>
      <c r="K24" s="68">
        <v>0.28000000000000003</v>
      </c>
      <c r="L24" s="67">
        <v>1</v>
      </c>
      <c r="M24" s="68">
        <f t="shared" si="6"/>
        <v>0.28000000000000003</v>
      </c>
      <c r="N24" s="68">
        <f t="shared" si="7"/>
        <v>19.600000000000001</v>
      </c>
      <c r="O24" s="67">
        <f t="shared" si="8"/>
        <v>700</v>
      </c>
      <c r="P24" s="69">
        <f t="shared" si="9"/>
        <v>196.00000000000003</v>
      </c>
      <c r="Q24" s="126" t="s">
        <v>159</v>
      </c>
      <c r="R24" s="149" t="s">
        <v>89</v>
      </c>
      <c r="S24" s="147" t="s">
        <v>157</v>
      </c>
      <c r="T24" s="106">
        <v>1.25</v>
      </c>
      <c r="U24" s="105">
        <v>1</v>
      </c>
      <c r="V24" s="106">
        <f t="shared" si="10"/>
        <v>1.25</v>
      </c>
      <c r="W24" s="71">
        <f t="shared" ref="W24:W27" si="24">$H24*V24</f>
        <v>87.5</v>
      </c>
      <c r="X24" s="70">
        <f t="shared" ref="X24:X27" si="25">ROUNDUP((($E$2*$H24)/U24),0)</f>
        <v>700</v>
      </c>
      <c r="Y24" s="72">
        <f t="shared" ref="Y24:Y27" si="26">X24*T24</f>
        <v>875</v>
      </c>
      <c r="Z24" s="132" t="s">
        <v>158</v>
      </c>
    </row>
    <row r="25" spans="1:26">
      <c r="A25" s="99" t="s">
        <v>36</v>
      </c>
      <c r="B25" s="14" t="s">
        <v>160</v>
      </c>
      <c r="C25" s="95"/>
      <c r="D25" s="67" t="s">
        <v>138</v>
      </c>
      <c r="E25" s="67" t="s">
        <v>87</v>
      </c>
      <c r="F25" s="67">
        <v>0</v>
      </c>
      <c r="G25" s="96">
        <v>2</v>
      </c>
      <c r="H25" s="67">
        <f t="shared" si="23"/>
        <v>20</v>
      </c>
      <c r="I25" s="137" t="s">
        <v>19</v>
      </c>
      <c r="J25" s="138" t="s">
        <v>163</v>
      </c>
      <c r="K25" s="68">
        <v>0.34</v>
      </c>
      <c r="L25" s="67">
        <v>1</v>
      </c>
      <c r="M25" s="68">
        <f t="shared" si="6"/>
        <v>0.34</v>
      </c>
      <c r="N25" s="68">
        <f t="shared" si="7"/>
        <v>6.8000000000000007</v>
      </c>
      <c r="O25" s="67">
        <f t="shared" si="8"/>
        <v>200</v>
      </c>
      <c r="P25" s="69">
        <f t="shared" si="9"/>
        <v>68</v>
      </c>
      <c r="Q25" s="126" t="s">
        <v>164</v>
      </c>
      <c r="R25" s="149" t="s">
        <v>89</v>
      </c>
      <c r="S25" s="147" t="s">
        <v>161</v>
      </c>
      <c r="T25" s="106">
        <v>1.0900000000000001</v>
      </c>
      <c r="U25" s="105">
        <v>1</v>
      </c>
      <c r="V25" s="106">
        <f t="shared" si="10"/>
        <v>1.0900000000000001</v>
      </c>
      <c r="W25" s="71">
        <f t="shared" si="24"/>
        <v>21.8</v>
      </c>
      <c r="X25" s="70">
        <f t="shared" si="25"/>
        <v>200</v>
      </c>
      <c r="Y25" s="72">
        <f t="shared" si="26"/>
        <v>218.00000000000003</v>
      </c>
      <c r="Z25" s="132" t="s">
        <v>162</v>
      </c>
    </row>
    <row r="26" spans="1:26">
      <c r="A26" s="99" t="s">
        <v>27</v>
      </c>
      <c r="B26" s="95"/>
      <c r="C26" s="95"/>
      <c r="D26" s="67" t="s">
        <v>138</v>
      </c>
      <c r="E26" s="67" t="s">
        <v>87</v>
      </c>
      <c r="F26" s="67">
        <v>0</v>
      </c>
      <c r="G26" s="96">
        <v>1</v>
      </c>
      <c r="H26" s="67">
        <f>F26+ROUNDUP((G26*$D$2),0)</f>
        <v>10</v>
      </c>
      <c r="I26" s="137" t="s">
        <v>19</v>
      </c>
      <c r="J26" s="138" t="s">
        <v>168</v>
      </c>
      <c r="K26" s="68">
        <v>4.95</v>
      </c>
      <c r="L26" s="67">
        <v>1</v>
      </c>
      <c r="M26" s="68">
        <f>K26/L26</f>
        <v>4.95</v>
      </c>
      <c r="N26" s="68">
        <f>H26*M26</f>
        <v>49.5</v>
      </c>
      <c r="O26" s="67">
        <f>ROUNDUP((($E$2*H26)/L26),0)</f>
        <v>100</v>
      </c>
      <c r="P26" s="69">
        <f>O26*K26</f>
        <v>495</v>
      </c>
      <c r="Q26" s="126" t="s">
        <v>169</v>
      </c>
      <c r="R26" s="140" t="s">
        <v>89</v>
      </c>
      <c r="S26" s="70">
        <v>2123830</v>
      </c>
      <c r="T26" s="71">
        <v>5.39</v>
      </c>
      <c r="U26" s="70">
        <v>1</v>
      </c>
      <c r="V26" s="71">
        <f>T26/U26</f>
        <v>5.39</v>
      </c>
      <c r="W26" s="71">
        <f>$H26*V26</f>
        <v>53.9</v>
      </c>
      <c r="X26" s="70">
        <f>ROUNDUP((($E$2*$H26)/U26),0)</f>
        <v>100</v>
      </c>
      <c r="Y26" s="72">
        <f>X26*T26</f>
        <v>539</v>
      </c>
      <c r="Z26" s="133" t="s">
        <v>167</v>
      </c>
    </row>
    <row r="27" spans="1:26">
      <c r="A27" s="99" t="s">
        <v>29</v>
      </c>
      <c r="B27" s="95"/>
      <c r="C27" s="95"/>
      <c r="D27" s="67">
        <v>4</v>
      </c>
      <c r="E27" s="67" t="s">
        <v>83</v>
      </c>
      <c r="F27" s="67">
        <v>0</v>
      </c>
      <c r="G27" s="96">
        <v>1</v>
      </c>
      <c r="H27" s="67">
        <f t="shared" si="23"/>
        <v>10</v>
      </c>
      <c r="I27" s="12" t="s">
        <v>93</v>
      </c>
      <c r="J27" s="15" t="s">
        <v>115</v>
      </c>
      <c r="K27" s="68">
        <v>4.33</v>
      </c>
      <c r="L27" s="67">
        <v>400</v>
      </c>
      <c r="M27" s="68">
        <f t="shared" si="6"/>
        <v>1.0825E-2</v>
      </c>
      <c r="N27" s="68">
        <f t="shared" si="7"/>
        <v>0.10825</v>
      </c>
      <c r="O27" s="67">
        <f t="shared" si="8"/>
        <v>1</v>
      </c>
      <c r="P27" s="69">
        <f t="shared" si="9"/>
        <v>4.33</v>
      </c>
      <c r="Q27" s="126" t="s">
        <v>114</v>
      </c>
      <c r="R27" s="70" t="s">
        <v>80</v>
      </c>
      <c r="S27" s="70" t="s">
        <v>113</v>
      </c>
      <c r="T27" s="71">
        <v>4.28</v>
      </c>
      <c r="U27" s="70">
        <v>1200</v>
      </c>
      <c r="V27" s="71">
        <f t="shared" si="10"/>
        <v>3.5666666666666668E-3</v>
      </c>
      <c r="W27" s="71">
        <f t="shared" si="24"/>
        <v>3.5666666666666666E-2</v>
      </c>
      <c r="X27" s="70">
        <f t="shared" si="25"/>
        <v>1</v>
      </c>
      <c r="Y27" s="72">
        <f t="shared" si="26"/>
        <v>4.28</v>
      </c>
      <c r="Z27" s="128" t="s">
        <v>112</v>
      </c>
    </row>
    <row r="28" spans="1:26">
      <c r="A28" s="99" t="s">
        <v>28</v>
      </c>
      <c r="B28" s="100"/>
      <c r="C28" s="100"/>
      <c r="D28" s="67" t="s">
        <v>138</v>
      </c>
      <c r="E28" s="67" t="s">
        <v>83</v>
      </c>
      <c r="F28" s="67">
        <v>0</v>
      </c>
      <c r="G28" s="96">
        <v>1</v>
      </c>
      <c r="H28" s="67">
        <f t="shared" si="23"/>
        <v>10</v>
      </c>
      <c r="I28" s="12" t="s">
        <v>93</v>
      </c>
      <c r="J28" s="15" t="s">
        <v>195</v>
      </c>
      <c r="K28" s="68">
        <v>8.76</v>
      </c>
      <c r="L28" s="67">
        <v>12</v>
      </c>
      <c r="M28" s="68">
        <f t="shared" si="6"/>
        <v>0.73</v>
      </c>
      <c r="N28" s="68">
        <f t="shared" si="7"/>
        <v>7.3</v>
      </c>
      <c r="O28" s="67">
        <f t="shared" si="8"/>
        <v>9</v>
      </c>
      <c r="P28" s="69">
        <f t="shared" si="9"/>
        <v>78.84</v>
      </c>
      <c r="Q28" s="126" t="s">
        <v>196</v>
      </c>
      <c r="R28" s="70" t="s">
        <v>89</v>
      </c>
      <c r="S28" s="70">
        <v>151095</v>
      </c>
      <c r="T28" s="71">
        <v>1.0900000000000001</v>
      </c>
      <c r="U28" s="70">
        <v>1</v>
      </c>
      <c r="V28" s="71">
        <f t="shared" si="10"/>
        <v>1.0900000000000001</v>
      </c>
      <c r="W28" s="71">
        <f t="shared" si="11"/>
        <v>10.9</v>
      </c>
      <c r="X28" s="70">
        <f t="shared" si="12"/>
        <v>100</v>
      </c>
      <c r="Y28" s="72">
        <f t="shared" si="13"/>
        <v>109.00000000000001</v>
      </c>
      <c r="Z28" s="128" t="s">
        <v>207</v>
      </c>
    </row>
    <row r="29" spans="1:26">
      <c r="A29" s="93" t="s">
        <v>94</v>
      </c>
      <c r="B29" s="94"/>
      <c r="C29" s="95"/>
      <c r="D29" s="67" t="s">
        <v>138</v>
      </c>
      <c r="E29" s="67" t="s">
        <v>87</v>
      </c>
      <c r="F29" s="67">
        <v>0</v>
      </c>
      <c r="G29" s="96">
        <v>1</v>
      </c>
      <c r="H29" s="67">
        <f t="shared" si="23"/>
        <v>10</v>
      </c>
      <c r="I29" s="137" t="s">
        <v>19</v>
      </c>
      <c r="J29" s="138" t="s">
        <v>198</v>
      </c>
      <c r="K29" s="68">
        <v>0.43</v>
      </c>
      <c r="L29" s="67">
        <v>1</v>
      </c>
      <c r="M29" s="68">
        <f t="shared" si="6"/>
        <v>0.43</v>
      </c>
      <c r="N29" s="68">
        <f t="shared" si="7"/>
        <v>4.3</v>
      </c>
      <c r="O29" s="67">
        <f t="shared" si="8"/>
        <v>100</v>
      </c>
      <c r="P29" s="69">
        <f t="shared" si="9"/>
        <v>43</v>
      </c>
      <c r="Q29" s="126" t="s">
        <v>199</v>
      </c>
      <c r="R29" s="150" t="s">
        <v>89</v>
      </c>
      <c r="S29" s="105">
        <v>109154</v>
      </c>
      <c r="T29" s="108">
        <v>0.26</v>
      </c>
      <c r="U29" s="107">
        <v>1</v>
      </c>
      <c r="V29" s="71">
        <f t="shared" si="10"/>
        <v>0.26</v>
      </c>
      <c r="W29" s="71">
        <f t="shared" si="11"/>
        <v>2.6</v>
      </c>
      <c r="X29" s="70">
        <f t="shared" si="12"/>
        <v>100</v>
      </c>
      <c r="Y29" s="72">
        <f t="shared" si="13"/>
        <v>26</v>
      </c>
      <c r="Z29" s="128" t="s">
        <v>197</v>
      </c>
    </row>
    <row r="30" spans="1:26">
      <c r="A30" s="93" t="s">
        <v>220</v>
      </c>
      <c r="B30" s="101"/>
      <c r="C30" s="100"/>
      <c r="D30" s="67" t="s">
        <v>138</v>
      </c>
      <c r="E30" s="67" t="s">
        <v>9</v>
      </c>
      <c r="F30" s="67">
        <v>0</v>
      </c>
      <c r="G30" s="96">
        <v>20</v>
      </c>
      <c r="H30" s="67">
        <f t="shared" si="23"/>
        <v>200</v>
      </c>
      <c r="I30" s="137" t="s">
        <v>19</v>
      </c>
      <c r="J30" s="138" t="s">
        <v>140</v>
      </c>
      <c r="K30" s="68">
        <v>1.9E-2</v>
      </c>
      <c r="L30" s="67">
        <v>1</v>
      </c>
      <c r="M30" s="68">
        <f t="shared" si="6"/>
        <v>1.9E-2</v>
      </c>
      <c r="N30" s="68">
        <f t="shared" si="7"/>
        <v>3.8</v>
      </c>
      <c r="O30" s="67">
        <f t="shared" si="8"/>
        <v>2000</v>
      </c>
      <c r="P30" s="69">
        <f t="shared" si="9"/>
        <v>38</v>
      </c>
      <c r="Q30" s="126" t="s">
        <v>141</v>
      </c>
      <c r="R30" s="140" t="s">
        <v>89</v>
      </c>
      <c r="S30" s="70">
        <v>690865</v>
      </c>
      <c r="T30" s="71">
        <v>0.04</v>
      </c>
      <c r="U30" s="70">
        <v>1</v>
      </c>
      <c r="V30" s="71">
        <f t="shared" si="10"/>
        <v>0.04</v>
      </c>
      <c r="W30" s="71">
        <f t="shared" si="11"/>
        <v>8</v>
      </c>
      <c r="X30" s="70">
        <f t="shared" si="12"/>
        <v>2000</v>
      </c>
      <c r="Y30" s="72">
        <f t="shared" si="13"/>
        <v>80</v>
      </c>
      <c r="Z30" s="128" t="s">
        <v>139</v>
      </c>
    </row>
    <row r="31" spans="1:26">
      <c r="A31" s="93" t="s">
        <v>222</v>
      </c>
      <c r="B31" s="101" t="s">
        <v>150</v>
      </c>
      <c r="C31" s="100"/>
      <c r="D31" s="67">
        <v>3</v>
      </c>
      <c r="E31" s="111" t="s">
        <v>84</v>
      </c>
      <c r="F31" s="96">
        <v>0</v>
      </c>
      <c r="G31" s="67">
        <v>1</v>
      </c>
      <c r="H31" s="67">
        <f>F31+ROUNDUP((G31*$D$2),0)</f>
        <v>10</v>
      </c>
      <c r="I31" s="12" t="s">
        <v>93</v>
      </c>
      <c r="J31" s="15" t="s">
        <v>148</v>
      </c>
      <c r="K31" s="68">
        <v>1.26</v>
      </c>
      <c r="L31" s="67">
        <v>50</v>
      </c>
      <c r="M31" s="68">
        <f t="shared" si="6"/>
        <v>2.52E-2</v>
      </c>
      <c r="N31" s="68">
        <f t="shared" si="7"/>
        <v>0.252</v>
      </c>
      <c r="O31" s="67">
        <f t="shared" si="8"/>
        <v>2</v>
      </c>
      <c r="P31" s="69">
        <f t="shared" si="9"/>
        <v>2.52</v>
      </c>
      <c r="Q31" s="126" t="s">
        <v>149</v>
      </c>
      <c r="R31" s="70" t="s">
        <v>95</v>
      </c>
      <c r="S31" s="70">
        <v>402652</v>
      </c>
      <c r="T31" s="71">
        <v>1.79</v>
      </c>
      <c r="U31" s="70">
        <v>50</v>
      </c>
      <c r="V31" s="71">
        <f t="shared" si="10"/>
        <v>3.5799999999999998E-2</v>
      </c>
      <c r="W31" s="71">
        <f t="shared" si="11"/>
        <v>0.35799999999999998</v>
      </c>
      <c r="X31" s="70">
        <f t="shared" si="12"/>
        <v>2</v>
      </c>
      <c r="Y31" s="72">
        <f t="shared" si="13"/>
        <v>3.58</v>
      </c>
      <c r="Z31" s="128" t="s">
        <v>151</v>
      </c>
    </row>
    <row r="32" spans="1:26">
      <c r="A32" s="93" t="s">
        <v>223</v>
      </c>
      <c r="B32" s="94"/>
      <c r="C32" s="95"/>
      <c r="D32" s="67" t="s">
        <v>138</v>
      </c>
      <c r="E32" s="111" t="s">
        <v>83</v>
      </c>
      <c r="F32" s="96">
        <v>2</v>
      </c>
      <c r="G32" s="67">
        <v>0</v>
      </c>
      <c r="H32" s="67">
        <f t="shared" ref="H32:H33" si="27">F32+ROUNDUP((G32*$D$2),0)</f>
        <v>2</v>
      </c>
      <c r="I32" s="90" t="s">
        <v>93</v>
      </c>
      <c r="J32" s="12">
        <v>552256675</v>
      </c>
      <c r="K32" s="91">
        <v>1.51</v>
      </c>
      <c r="L32" s="92">
        <v>1</v>
      </c>
      <c r="M32" s="68">
        <f t="shared" si="6"/>
        <v>1.51</v>
      </c>
      <c r="N32" s="68">
        <f t="shared" si="7"/>
        <v>3.02</v>
      </c>
      <c r="O32" s="67">
        <f t="shared" si="8"/>
        <v>20</v>
      </c>
      <c r="P32" s="69">
        <f t="shared" si="9"/>
        <v>30.2</v>
      </c>
      <c r="Q32" s="130" t="s">
        <v>174</v>
      </c>
      <c r="R32" s="107" t="s">
        <v>133</v>
      </c>
      <c r="S32" s="109" t="s">
        <v>175</v>
      </c>
      <c r="T32" s="108">
        <v>0.94</v>
      </c>
      <c r="U32" s="107">
        <v>1</v>
      </c>
      <c r="V32" s="71">
        <f t="shared" si="10"/>
        <v>0.94</v>
      </c>
      <c r="W32" s="71">
        <f t="shared" si="11"/>
        <v>1.88</v>
      </c>
      <c r="X32" s="70">
        <f t="shared" si="12"/>
        <v>20</v>
      </c>
      <c r="Y32" s="72">
        <f t="shared" si="13"/>
        <v>18.799999999999997</v>
      </c>
      <c r="Z32" s="128" t="s">
        <v>176</v>
      </c>
    </row>
    <row r="33" spans="1:26">
      <c r="A33" s="93" t="s">
        <v>224</v>
      </c>
      <c r="B33" s="101"/>
      <c r="C33" s="100"/>
      <c r="D33" s="67" t="s">
        <v>138</v>
      </c>
      <c r="E33" s="111" t="s">
        <v>87</v>
      </c>
      <c r="F33" s="96">
        <v>0</v>
      </c>
      <c r="G33" s="67">
        <v>1</v>
      </c>
      <c r="H33" s="67">
        <f t="shared" si="27"/>
        <v>10</v>
      </c>
      <c r="I33" s="110" t="s">
        <v>93</v>
      </c>
      <c r="J33" s="110">
        <v>372654</v>
      </c>
      <c r="K33" s="68">
        <v>2.2200000000000002</v>
      </c>
      <c r="L33" s="67">
        <v>10</v>
      </c>
      <c r="M33" s="68">
        <f t="shared" si="6"/>
        <v>0.22200000000000003</v>
      </c>
      <c r="N33" s="68">
        <f t="shared" si="7"/>
        <v>2.2200000000000002</v>
      </c>
      <c r="O33" s="67">
        <f t="shared" si="8"/>
        <v>10</v>
      </c>
      <c r="P33" s="69">
        <f t="shared" si="9"/>
        <v>22.200000000000003</v>
      </c>
      <c r="Q33" s="126" t="s">
        <v>200</v>
      </c>
      <c r="R33" s="105" t="s">
        <v>96</v>
      </c>
      <c r="S33" s="105">
        <v>174138</v>
      </c>
      <c r="T33" s="106">
        <v>3.08</v>
      </c>
      <c r="U33" s="105">
        <v>1</v>
      </c>
      <c r="V33" s="71">
        <f t="shared" si="10"/>
        <v>3.08</v>
      </c>
      <c r="W33" s="71">
        <f t="shared" si="11"/>
        <v>30.8</v>
      </c>
      <c r="X33" s="70">
        <f t="shared" si="12"/>
        <v>100</v>
      </c>
      <c r="Y33" s="72">
        <f t="shared" si="13"/>
        <v>308</v>
      </c>
      <c r="Z33" s="128" t="s">
        <v>97</v>
      </c>
    </row>
    <row r="34" spans="1:26">
      <c r="A34" s="93" t="s">
        <v>88</v>
      </c>
      <c r="B34" s="141" t="s">
        <v>205</v>
      </c>
      <c r="C34" s="100"/>
      <c r="D34" s="67" t="s">
        <v>166</v>
      </c>
      <c r="E34" s="111" t="s">
        <v>87</v>
      </c>
      <c r="F34" s="96">
        <v>1</v>
      </c>
      <c r="G34" s="67">
        <v>0</v>
      </c>
      <c r="H34" s="67">
        <f t="shared" ref="H34" si="28">F34+ROUNDUP((G34*$D$2),0)</f>
        <v>1</v>
      </c>
      <c r="I34" s="137" t="s">
        <v>93</v>
      </c>
      <c r="J34" s="138" t="s">
        <v>201</v>
      </c>
      <c r="K34" s="68">
        <v>15.56</v>
      </c>
      <c r="L34" s="67">
        <v>1</v>
      </c>
      <c r="M34" s="68">
        <f t="shared" si="6"/>
        <v>15.56</v>
      </c>
      <c r="N34" s="68">
        <f t="shared" si="7"/>
        <v>15.56</v>
      </c>
      <c r="O34" s="67">
        <f t="shared" si="8"/>
        <v>10</v>
      </c>
      <c r="P34" s="69">
        <f t="shared" si="9"/>
        <v>155.6</v>
      </c>
      <c r="Q34" s="126" t="s">
        <v>202</v>
      </c>
      <c r="R34" s="140" t="s">
        <v>203</v>
      </c>
      <c r="S34" s="70">
        <v>202059682</v>
      </c>
      <c r="T34" s="71">
        <v>65.78</v>
      </c>
      <c r="U34" s="70">
        <v>10</v>
      </c>
      <c r="V34" s="71">
        <f t="shared" si="10"/>
        <v>6.5780000000000003</v>
      </c>
      <c r="W34" s="71">
        <f t="shared" si="11"/>
        <v>6.5780000000000003</v>
      </c>
      <c r="X34" s="70">
        <f t="shared" si="12"/>
        <v>1</v>
      </c>
      <c r="Y34" s="72">
        <f t="shared" si="13"/>
        <v>65.78</v>
      </c>
      <c r="Z34" s="128" t="s">
        <v>204</v>
      </c>
    </row>
  </sheetData>
  <phoneticPr fontId="5" type="noConversion"/>
  <hyperlinks>
    <hyperlink ref="Q17" r:id="rId1"/>
    <hyperlink ref="Q16" r:id="rId2"/>
    <hyperlink ref="Q31" r:id="rId3"/>
    <hyperlink ref="Z31" r:id="rId4"/>
    <hyperlink ref="Q18" r:id="rId5"/>
    <hyperlink ref="Z18" r:id="rId6" location="prodSlot=medium_1_0&amp;term=053030582"/>
    <hyperlink ref="Q21" r:id="rId7"/>
    <hyperlink ref="Z21" r:id="rId8" location="prodSlot=medium_1_20&amp;term=scissors"/>
    <hyperlink ref="Q24" r:id="rId9"/>
    <hyperlink ref="Z24" r:id="rId10"/>
    <hyperlink ref="Q25" r:id="rId11"/>
    <hyperlink ref="Q8" r:id="rId12"/>
    <hyperlink ref="Z8" r:id="rId13"/>
    <hyperlink ref="Q20" r:id="rId14"/>
    <hyperlink ref="Z20" r:id="rId15" location="prodSlot=medium_1_6&amp;term=masking tape"/>
    <hyperlink ref="Q32" r:id="rId16"/>
    <hyperlink ref="Z32" r:id="rId17" location="prodSlot=medium_1_0&amp;term=scotch tape"/>
    <hyperlink ref="Z34" r:id="rId18"/>
    <hyperlink ref="Q19" r:id="rId19" location="Item+Description"/>
    <hyperlink ref="Z19" r:id="rId20"/>
    <hyperlink ref="Q15" r:id="rId21"/>
    <hyperlink ref="Z15" r:id="rId22"/>
    <hyperlink ref="Q13" r:id="rId23"/>
    <hyperlink ref="Z13" r:id="rId24"/>
    <hyperlink ref="Q12" r:id="rId25"/>
    <hyperlink ref="Z12" r:id="rId26" location="prodSlot=medium_1_2&amp;term=first aid tape"/>
    <hyperlink ref="Q28" r:id="rId27"/>
    <hyperlink ref="Z33" r:id="rId28"/>
    <hyperlink ref="Q33" r:id="rId29"/>
    <hyperlink ref="Q34" r:id="rId30"/>
    <hyperlink ref="Q4" r:id="rId31"/>
    <hyperlink ref="Q5" r:id="rId32"/>
    <hyperlink ref="Q6" r:id="rId33"/>
    <hyperlink ref="Q7" r:id="rId34"/>
    <hyperlink ref="Q9" r:id="rId35"/>
    <hyperlink ref="Q10" r:id="rId36"/>
    <hyperlink ref="Q11" r:id="rId37"/>
    <hyperlink ref="Q22" r:id="rId38"/>
    <hyperlink ref="Q23" r:id="rId39"/>
    <hyperlink ref="Q27" r:id="rId40"/>
    <hyperlink ref="Z4" r:id="rId41"/>
    <hyperlink ref="Z5" r:id="rId42"/>
    <hyperlink ref="Z6" r:id="rId43"/>
    <hyperlink ref="Z7" r:id="rId44"/>
    <hyperlink ref="Z9" display="http://www.onlinefabricstore.net/dritz-4-sew-on-snaps-size-3-.htm?cvsfa=2700&amp;cvsfe=2&amp;cvsfhu=313137343439&amp;utm_source=google&amp;utm_medium=cpc&amp;utm_campaign=Google+-+%28Product+Listing+Ads%29&amp;utm_term=pla&amp;utm_content=jKnhZKiqd{device}|pcrid|38173918333|pkw|pla|"/>
    <hyperlink ref="Z11" r:id="rId45"/>
    <hyperlink ref="Z10" r:id="rId46" location="prodSlot=medium_1_32&amp;term=softsoap"/>
    <hyperlink ref="Z16" r:id="rId47"/>
    <hyperlink ref="Z17" r:id="rId48"/>
    <hyperlink ref="Z23" r:id="rId49"/>
    <hyperlink ref="Z22" r:id="rId50"/>
    <hyperlink ref="Z28" r:id="rId51"/>
    <hyperlink ref="Z27" r:id="rId52"/>
    <hyperlink ref="Q26" r:id="rId53"/>
    <hyperlink ref="Z26" r:id="rId54"/>
    <hyperlink ref="Q29" r:id="rId55"/>
    <hyperlink ref="Q30" r:id="rId56"/>
    <hyperlink ref="Z30" r:id="rId57"/>
    <hyperlink ref="Z29" r:id="rId58"/>
    <hyperlink ref="Z25" r:id="rId59"/>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Your Program Info</vt:lpstr>
      <vt:lpstr>Single Kit Order List</vt:lpstr>
      <vt:lpstr>Bulk Order List</vt:lpstr>
      <vt:lpstr>Kit Inventory and Packing List</vt:lpstr>
      <vt:lpstr>Calculations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Wendy Candler</cp:lastModifiedBy>
  <dcterms:created xsi:type="dcterms:W3CDTF">2013-06-14T01:28:47Z</dcterms:created>
  <dcterms:modified xsi:type="dcterms:W3CDTF">2014-07-21T19:35:48Z</dcterms:modified>
</cp:coreProperties>
</file>